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KP\10_NIK_Interpelacje_UDiPy\Interpelacja nr 5787 w sprawie wydatków MRiRW i podmioty podległe - nadzorowane na cele promocyjne i reklamowe od 13.12.2023\Do odpowiedzi na intereplację 20241218\"/>
    </mc:Choice>
  </mc:AlternateContent>
  <bookViews>
    <workbookView xWindow="-110" yWindow="-110" windowWidth="19420" windowHeight="10300" activeTab="4"/>
  </bookViews>
  <sheets>
    <sheet name="pytanie nr 1" sheetId="1" r:id="rId1"/>
    <sheet name="pytanie nr 2" sheetId="6" r:id="rId2"/>
    <sheet name="pytanie nr 3" sheetId="7" r:id="rId3"/>
    <sheet name="pytanie nr 4" sheetId="8" r:id="rId4"/>
    <sheet name="pytanie nr 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8" l="1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</calcChain>
</file>

<file path=xl/sharedStrings.xml><?xml version="1.0" encoding="utf-8"?>
<sst xmlns="http://schemas.openxmlformats.org/spreadsheetml/2006/main" count="961" uniqueCount="715">
  <si>
    <t>Wydawca</t>
  </si>
  <si>
    <t>Tytuł</t>
  </si>
  <si>
    <t>Kwota</t>
  </si>
  <si>
    <t>Proszę o szczegółowe zestawienie wydatków, z podziałem na wydawców i tytuły prasowe, programy telewizyjne, audycje radiowe oraz portale internetowe, wraz z podaniem kwot wydanych na poszczególne pozycje</t>
  </si>
  <si>
    <t>Proszę o wskazanie nazw agencji, przedmiotu umów, a także kwot wynagrodzenia przewidzianego w każdej z umów. W jaki sposób wybierane były te agencje do realizacji działań marketingowych?</t>
  </si>
  <si>
    <t xml:space="preserve">Jakie umowy zostały zawarte z agencjami reklamowymi w tym okresie?  </t>
  </si>
  <si>
    <t>Proszę o podanie najczęściej poruszanych zagadnień w kampaniach medialnych oraz form przekazu (reklamy w prasie, radiu, telewizji, Internecie itp.).</t>
  </si>
  <si>
    <t xml:space="preserve">Jakie tematy dominowały w kampaniach promocyjnych i reklamowych zleconych przez Ministerstwo oraz podległe mu jednostki od 13 grudnia 2023 roku? </t>
  </si>
  <si>
    <t>Temat kampanii medialnych</t>
  </si>
  <si>
    <t>Proszę o podanie liczby egzemplarzy oraz kwot wydanych na prenumeraty poszczególnych tytułów.</t>
  </si>
  <si>
    <t xml:space="preserve">Tytuł </t>
  </si>
  <si>
    <t>Liczba egzemplarzy</t>
  </si>
  <si>
    <t xml:space="preserve">Jakie działania promocyjne i informacyjne były realizowane w ramach współpracy z klubami sportowymi, wydarzeniami masowymi czy innymi organizacjami? </t>
  </si>
  <si>
    <t>Proszę o podanie nazw podmiotów, rodzajów działań oraz kwot przeznaczonych na te cele.</t>
  </si>
  <si>
    <t>Nazwa podmiotu</t>
  </si>
  <si>
    <t>Rodzaj działania</t>
  </si>
  <si>
    <t>Pytanie nr 1</t>
  </si>
  <si>
    <t>Pytanie nr 2</t>
  </si>
  <si>
    <t>Pytanie nr 3</t>
  </si>
  <si>
    <t>Pytanie nr 4</t>
  </si>
  <si>
    <t>Pytanie nr 5</t>
  </si>
  <si>
    <t>Nazwa agencji</t>
  </si>
  <si>
    <t>Przedmiot umowy</t>
  </si>
  <si>
    <t>Kwota wynagrodzenia</t>
  </si>
  <si>
    <t>Tryb wyboru wykonawcy</t>
  </si>
  <si>
    <t>Formy przekazu</t>
  </si>
  <si>
    <t>Kwota wydana na prenumeratę każdego z  tytułówdo tej pory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</si>
  <si>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</si>
  <si>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</si>
  <si>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</si>
  <si>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</si>
  <si>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</si>
  <si>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</si>
  <si>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</si>
  <si>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</si>
  <si>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</si>
  <si>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</si>
  <si>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</si>
  <si>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</si>
  <si>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</si>
  <si>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</si>
  <si>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</si>
  <si>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</si>
  <si>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</si>
  <si>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</si>
  <si>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</si>
  <si>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</si>
  <si>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</si>
  <si>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</si>
  <si>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</si>
  <si>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</si>
  <si>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</si>
  <si>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</si>
  <si>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</si>
  <si>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</si>
  <si>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</si>
  <si>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</si>
  <si>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</si>
  <si>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</si>
  <si>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</si>
  <si>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</si>
  <si>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</si>
  <si>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</si>
  <si>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</si>
  <si>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</si>
  <si>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</si>
  <si>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</si>
  <si>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</si>
  <si>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</si>
  <si>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</si>
  <si>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</si>
  <si>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</si>
  <si>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</si>
  <si>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</si>
  <si>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</si>
  <si>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</si>
  <si>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</si>
  <si>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</si>
  <si>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</si>
  <si>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</si>
  <si>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</si>
  <si>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</si>
  <si>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</si>
  <si>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</si>
  <si>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</si>
  <si>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</si>
  <si>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Jakie kwoty zostały wydatkowane na reklamy w mediach tradycyjnych i cyfrowych (prasa, radio, telewizja, portale internetowe, media społecznościowe) od 13 grudnia 2023 roku? </t>
  </si>
  <si>
    <t xml:space="preserve">Jakie tytuły prasowe, czasopisma i periodyki były prenumerowane przez Ministerstwo oraz podległe mu jednostki od 13 grudnia 2023 roku? </t>
  </si>
  <si>
    <t>Kwota przeznaczona na ten cel</t>
  </si>
  <si>
    <t>Data zawarcia 
umowy/wniosku*</t>
  </si>
  <si>
    <t>*dotyczy tylko umów  zawieranych przed 13.12</t>
  </si>
  <si>
    <t>Międzynarodowe Targi Gdańskie S.A.</t>
  </si>
  <si>
    <t>Stoisko MRiRW na Międzynarodowych Targach Rybnych i Spożywczych POLFISH</t>
  </si>
  <si>
    <t>Polskie Stowarzyszenie Przetwóców Ryb</t>
  </si>
  <si>
    <t>Stoisko MRiRW podczas Seafood Expo Global</t>
  </si>
  <si>
    <t>Eurozet Sp. z o.o.</t>
  </si>
  <si>
    <t>nagranie 7 radiowych spotów reklamowych w ramach kampani "Nie marnuj żywności. Żywność to wartość" (znaczenie dat przydatności do spożycia)</t>
  </si>
  <si>
    <t>emisja spotów  w ramach kampani "Nie marnuj żywności. Żywność to wartość" (znaczenie dat przydatności do spożycia)</t>
  </si>
  <si>
    <t xml:space="preserve">Radio Eska S.A. </t>
  </si>
  <si>
    <t>Stowarzyszenie Rozwoju Rozgłośni Radiowej w Elblągu</t>
  </si>
  <si>
    <t>emisja spotów w ramach kampani "Nie marnuj żywności. Żywność to wartość" (znaczenie dat przydatności do spożycia)</t>
  </si>
  <si>
    <t>„Radio Radom” sp. z o.o.</t>
  </si>
  <si>
    <t>Rozgłośnia Radiowa „Rezonans” sp. z o.o</t>
  </si>
  <si>
    <t>Nadawca sp. z o.o.</t>
  </si>
  <si>
    <t>Muzo.fm sp. z o.o.</t>
  </si>
  <si>
    <t>Eska Rock S. A.</t>
  </si>
  <si>
    <t>Porozumieniem Radiowe - Poznań sp. z o.o.</t>
  </si>
  <si>
    <t>Radio GO sp. z o.o.</t>
  </si>
  <si>
    <t>Mazowsze FM sp. z o.o.</t>
  </si>
  <si>
    <t>International Communication sp. z o .o.</t>
  </si>
  <si>
    <t>RM Media sp. z o. o.</t>
  </si>
  <si>
    <t>PRZEDSIĘBIORSTWO PRODUKCYJNO USŁUGOWO HANDLOWE "MAKS" sp. z o.o.</t>
  </si>
  <si>
    <t>Radio Toruń sp. z o.o.</t>
  </si>
  <si>
    <t>Radio Muzyka Fakty Grupa RMF Sp. z o.o.  Spółka komandytowa</t>
  </si>
  <si>
    <t>Remarkable Ones Sp. z o.o.</t>
  </si>
  <si>
    <t>wykonanie koncepcji 
kreatywnej identyfikacji wizualnej kampanii „Nie marnuj żywności"
zawierającej:
1) pełną księgę identyfikacji wizualnej kampanii,
2) hasło kampanii</t>
  </si>
  <si>
    <t xml:space="preserve">zapytanie ofertowe - z wolnej ręki </t>
  </si>
  <si>
    <t>Nie marnuj żywności. Żywność to wartość</t>
  </si>
  <si>
    <t xml:space="preserve">Kampania skierowana do ogółu społeczeństwa poprzez emisję spotów w ogólopolskich stacjach radiowych i telewizyjnych wyjaśniających znaczenie dat przydatności do spożycia, 3 konkursy dla uczniów szkół podstawowych i szkół ponadpodstawowych ogłoszone w październiku 2024 r., konferencja naukowa 30.09.2024 </t>
  </si>
  <si>
    <t>TP SA w likwidacji</t>
  </si>
  <si>
    <t>Przeprowadzenie kampanii informacyjnej polegającej na emisji 30-sekundowego spotu nt. turystyki wiejskiej w ramach projektu "Odpoczywaj na wsi"</t>
  </si>
  <si>
    <t>Emisja Mini Audycji w TVP1, TVP2, TVP3, TVZP Info promującej kształcenie rolnicze w szkołach rolniczych MRiRW</t>
  </si>
  <si>
    <t>Promocja odpoczynku na wsi w ramach projektu "Odpoczywaj na wsi"</t>
  </si>
  <si>
    <t>emisja spotu w TP SA w likwidacji</t>
  </si>
  <si>
    <t>Promocja kształcenia rolniczego</t>
  </si>
  <si>
    <t>emisja Mini Audycji w TP SA w likwidacji</t>
  </si>
  <si>
    <t>Polska Press Sp. z o.o.
ul. Domaniewska 45
02-672 Warszawa</t>
  </si>
  <si>
    <t>Strefa Agro, oraz online w maju poprzez emisję artykułu online w ogólnopolskim zasięgu 22 serwisów regionalnych1 + i.pl (w kategorii AGRO) oraz centralnym serwisie strefaagro.pl,</t>
  </si>
  <si>
    <t xml:space="preserve">
Polskie Wydawnictwo Rolnicze Sp. z o.o.</t>
  </si>
  <si>
    <t>Top Agrar Polska</t>
  </si>
  <si>
    <t>Tygodnik Poradnik Rolniczy</t>
  </si>
  <si>
    <t>Green Light Media
ul. Erazma Ciołka 15
01-445 Warszawa</t>
  </si>
  <si>
    <t>Zielony Sztandar</t>
  </si>
  <si>
    <t>Ogólnopolskiego Magazynu Zagroda      
 00-924 Warszawa, 
ul. Kopernika 36/40</t>
  </si>
  <si>
    <t>Ogólnopolski Magazyn Zagroda</t>
  </si>
  <si>
    <t xml:space="preserve">POLSKA ROLNA Krzysztof Wróblewski 
 ul. Bociania 10,
 05-462 Stefanówka, </t>
  </si>
  <si>
    <t>Rolnicze Pory Roku</t>
  </si>
  <si>
    <t>„20-lecia Polski w UE”,</t>
  </si>
  <si>
    <t>artykuły w prasie branzowej</t>
  </si>
  <si>
    <t>Filmy nt. dobrych praktyk w ramach PROW 2014-2020</t>
  </si>
  <si>
    <t>strony internetowe i media społecznościowe MRiRW, strony internetowe ARiMR oraz KOWR, strony internetowe Urzędów Wojewódzkich</t>
  </si>
  <si>
    <t>Promocja służby cywilnej</t>
  </si>
  <si>
    <t>strony internetowe i media społecznościowe MRiRW</t>
  </si>
  <si>
    <t>Nie marnuj żywności</t>
  </si>
  <si>
    <t>telewizja, strony internetowe i media społecznościowe MRiRW</t>
  </si>
  <si>
    <t>Fundusz Gwarancji Rolnych PLUS</t>
  </si>
  <si>
    <t>obowiązki komunikcyjne w ramach nowej perspektywu finansowej UE</t>
  </si>
  <si>
    <t>internet, stoiska informacyjne, broszury</t>
  </si>
  <si>
    <t>informacja i promocja programu, naborów, systemu CST, ważnych informacji związanych z programem FER</t>
  </si>
  <si>
    <t>media społecznościowe programu FER, strona programu FER, media społecznościowe MRiRW</t>
  </si>
  <si>
    <t xml:space="preserve">Warszawski Związek Hodowców Gołębi Rasowych i Drobiu Ozdobnego im. prof. M. Trybulskiego </t>
  </si>
  <si>
    <t>Ufundowanie 6 statuetek Ministra RiRW wraz z dyplomami dla laureatów Warszawskiej Wystawy Gołębi Rasowych i Drobiu Ozdobnego</t>
  </si>
  <si>
    <t>Polski Związek Hodowców Gołębi Rasowych i Drobnego Inwentarza</t>
  </si>
  <si>
    <t>Ufundowanie  3 pucharów Ministra RiRW, 6 dyplomów (przygotowane w BM) i 6 statuetek Ministra RiRW dla laureatów Krajowej wystawa gołębi rasowych, drobiu i królików, hodowanych przez osoby zrzeszone w poszczególnych stowarzyszeniach w całej Polsce</t>
  </si>
  <si>
    <t xml:space="preserve">Krajowy Ośrodek Wsparcia Rolnictwa OT w Bydgoszczy </t>
  </si>
  <si>
    <t xml:space="preserve">Ufundowanie 19 grawertonów Ministra RiRW dla laureatów XXX edycji Ogólnopolskiego Konkursu Rolnik - Farmer Roku  </t>
  </si>
  <si>
    <t xml:space="preserve">Krajowe Zrzeszenie Ludowe Zespoły Sportowe </t>
  </si>
  <si>
    <t>Ufundowanie 19 pucharów Ministra RiRW dla laureatów III Ogólnopolskich Igrzysk Aktywna Wieś</t>
  </si>
  <si>
    <t>Klub Jeździecki Agro-Handel Śrem</t>
  </si>
  <si>
    <t>Ufundowanie 2 pucharów Ministra RiRW dla zwycięzców IV SPORTOWEGO CZEMPIONATU POLSKI MŁODYCH KONI - SKOKI LUZEM</t>
  </si>
  <si>
    <t xml:space="preserve">Stowarzyszenie Eksporterów Polskich </t>
  </si>
  <si>
    <t xml:space="preserve">Ufundowanie pucharu Ministra RiRW oraz 2 statuetek Ministra RiRW z dyplomami (przygotowane w BM) dla laureatów XX Jubileuszowego Kongresu Eksporterów Polskich </t>
  </si>
  <si>
    <t>Związek Młodzieży Wiejskiej</t>
  </si>
  <si>
    <t xml:space="preserve">Ufundowanie 5 pucharów Ministra RiRW oraz 48 statuetek Ministra RiRW dla laureatów XLI Olimpiady Młodych Producentów Rolnych </t>
  </si>
  <si>
    <t xml:space="preserve">Zespół Szkół nr 1 im. Marii Skłodowskiej-Curie w Wyszkowie </t>
  </si>
  <si>
    <t>Przekazanie materiałów informacyjno-promocyjnych pozyskanych z DEJ i DPT dla laureatów Konkursu ,,Tradycje i Zwyczaje Świąt Wielkanocnych" oraz dyplomów przygotowanych w BM</t>
  </si>
  <si>
    <t xml:space="preserve">
Klub Jeździecki Agro-Handel Śrem</t>
  </si>
  <si>
    <t xml:space="preserve">Ufundowanie 4 pucharów Ministra RiRW dla laureatów XVI Sportowego Czempionatu Polski Młodych Koni 4,5,6,7 letnich, XXX Memoriału Jana Kantego Dąbrowskiego </t>
  </si>
  <si>
    <t xml:space="preserve"> 
Zachodniopomorski Ośrodek Doradztwa Rolniczego w Barzkowicac</t>
  </si>
  <si>
    <t xml:space="preserve">Przekazanie materialów informacyjno -promocyjnych pozyskanych z DPT w celu wsparcia organizacji Wiosennej Wystawy Ogrodniczo-Pszczelarskiej ,,Barzkowicka Wiosna" </t>
  </si>
  <si>
    <t xml:space="preserve">Wielkopolski Ośrodek Doradztwa Rolniczego w Poznaniu </t>
  </si>
  <si>
    <t>Ufundowanie pucharu dla laureata XXX Wielkopolskich Targów Rolniczych, V Regionalnej Wystawy Zwierząt Hodowlanych, Dni Pola w Sielinku</t>
  </si>
  <si>
    <t xml:space="preserve">
Zespół Szkół nr. 4 im. Ziemi Podlaskiej w Bielsku Podlaskim</t>
  </si>
  <si>
    <t xml:space="preserve">Ufundowanie 9 zestawów materiałów informacyjno-promocyjnych (pozyskanych z DPT oraz DEJ) dla laureatów etapu okręgowego olimpiady i pucharu Ministra RiRW dla Komitetu Okręgowego Olimpiady Wiedzy i Umiejętności Rolniczych w Siedlcach </t>
  </si>
  <si>
    <t>Zespół Szkół Centrum Kształcenia Rolniczego im. Władysława Grabskiego w Sędziejowicach</t>
  </si>
  <si>
    <t>Ufundowanie grawertonu Ministra RiRW w zwiazku z obchodzonym przez Zespół Szkół Centrum Kształcenia Rolniczego im. Władysława Grabskiego w Sędziejowicach Jubileuszem 100-lecia (grawerton zakupiony na wniosek DOS)</t>
  </si>
  <si>
    <t>Totalizator Sportowy Sp. z o.o. Oddział Wyścigi Konne Warszawa – Służewiec</t>
  </si>
  <si>
    <t>Ufundowanie 3 pucharów Ministra RiRWdla trenera, właściciela i dżokeja zwycięskiego konia
w Gonitwie o Puchar Ministra Rolnictwa i Rozwoju Wsi</t>
  </si>
  <si>
    <t>Stowarzyszenie AgroBiznesKlub</t>
  </si>
  <si>
    <t>Ufundowanie 2 pucharów Ministra RiRW dla Mistrzów Krajowych AgroLigi 2023 wręczonych podczas Gali Konkursu AgroLigi 2023 oraz 31 dyplomów (przygotowanych w BM)</t>
  </si>
  <si>
    <t xml:space="preserve">
Zespół Szkół Centrum Kształcenia Rolniczego w Janowie</t>
  </si>
  <si>
    <t xml:space="preserve">Ufundowanie 6 pucharów Ministra RirW oraz 24 medali dla laureatów VI Memoriału Szachowego prof. Józefa Marcinkiewicza	</t>
  </si>
  <si>
    <t>Mazowiecki Ośrodek Doradztwa Rolniczego</t>
  </si>
  <si>
    <t xml:space="preserve">Ufundowanie 8 pucharów Ministra RiRW dla laureatów XXVII Amatorskich Zawodów w Powożeniu Zaprzęgami i konkursu Hit Targowych wręczonych podczas XXIV Mazowieckich Dni Rolnictwa </t>
  </si>
  <si>
    <t xml:space="preserve">	
Pomorskie Zrzeszenie Ludowe Zespoły Sportowe Gdańsk </t>
  </si>
  <si>
    <t>Ufundowanie pucharu Ministra RiRW dla laureata VI Pomorskiej Spartakiady Kulturalno-Rekreacyjna KGW oraz  materiałów promocyjnych (pozyskanych z DEJ)</t>
  </si>
  <si>
    <t xml:space="preserve"> 
Urząd Gminy Lipno</t>
  </si>
  <si>
    <t>Ufundowanie dla laureatów XXII Międzynarodowego Festiwalu Starych Ciągników i Maszyn Rolniczych im. Jerzego Samelczaka w Wilkowicach 3 statuetek Ministra RiRW oraz 3 dyplomów (przygotowanych w BM)</t>
  </si>
  <si>
    <t xml:space="preserve">
Polski Związek Hodowców Koni </t>
  </si>
  <si>
    <t xml:space="preserve">Ufundowanie 6 pucharów Ministra RiRW  dla najlepszych koni podczas XXVII Narodowego Młodzieżowego Czempionatu Koni Małopolskich </t>
  </si>
  <si>
    <t>Ufundowanie 8 pucharów dla najlepszych koni podczas Ogólnopolskiego Młodzieżowego Czempionatu Koni Rasy Polski Koń Zimnokrwisty i Ogólnopolski Młodzieżowy Czempionat Koni Rasy Arden Polski</t>
  </si>
  <si>
    <t>Podkarpacki Ośrodek Doradztwa Rolniczego w Boguchwale</t>
  </si>
  <si>
    <t>Ufundowanie 7 pucharów Ministra Rolnictwa i Rozwoju Wsi dla laureatów I Krajowych Mistrzostw Szkół Rolniczych oraz dla uczestników Krajowych Mistrzostw Szkół Rolniczych</t>
  </si>
  <si>
    <t xml:space="preserve">Uniwersytet Przyrodniczy we Wrocławiu </t>
  </si>
  <si>
    <t>Przekazanie pozyskanego z DPT obrazu , który został przekazany na  aukcję  charytatywną podczas koncertu noworocznego</t>
  </si>
  <si>
    <t xml:space="preserve">Gminny Ośrodek Kultury, Sportu i Rekreacji w Stoszowicach </t>
  </si>
  <si>
    <t xml:space="preserve">Uhonorowanie nagrodą jubileuszową w postaci grawertonu z okazji 25-lecia istnienia Zespołu Ludowego "BOROWIANKI", podczas II spotkania Zespołów Ludowych ,,Ludowa Przedborowa" </t>
  </si>
  <si>
    <t xml:space="preserve">
Centralne Biuro Antykorupcyjne oraz Fundacja Dorastaj z Nami</t>
  </si>
  <si>
    <t xml:space="preserve"> Przekazanie koronek koniakowskich (pozyskanych z DPT) w celu wsparcia aukcji charytatywnej w ramach projektu "Pełnoletni w Służbie: Razem dla Dzieci Bohaterów"	</t>
  </si>
  <si>
    <t>OHZ Dębołęka Sp. z o.o.</t>
  </si>
  <si>
    <t xml:space="preserve">Ufundowanie grawertonu dla OHZ Dębołęka Sp. z o.o. z okazji 60 - lecia działalności  </t>
  </si>
  <si>
    <t>Zespołu Szkół CKR im. Władysława Szafera w Głubczycach</t>
  </si>
  <si>
    <t>Ufundowanie grawertonu dla Zespołu Szkół CKR im. Władysława Szafera w Głubczycach z okazji Jubileuszu 70-lecia (na prośbę DOS)</t>
  </si>
  <si>
    <t>Zespołu Szkół CKR im. Kazimierza Wielkiego w Kowalu</t>
  </si>
  <si>
    <t xml:space="preserve">Ufundowanie grawertonu dla Zespołu Szkół CKR im. Kazimierza Wielkiego w Kowalu z okazji  Jubileuszu 50-lecia </t>
  </si>
  <si>
    <t>ZAKŁAD DOŚWIADCZALNY OCENY ODMIAN w Masłowicach</t>
  </si>
  <si>
    <t xml:space="preserve">Ufundowanie grawertonu dla Ochotniczej Straży Pożarnej w Masłowicach z okazji Jubileuszu 100-lecia </t>
  </si>
  <si>
    <t>Zespołu Szkół Centrum Kształcenia Rolniczego w Siennicy Różanej</t>
  </si>
  <si>
    <t>Ufundowanie grawertonu dla Zespołu Szkół Centrum Kształcenia Rolniczego w Siennicy Różanej z okazji  Jubileuszu 60-lecia</t>
  </si>
  <si>
    <t xml:space="preserve"> Zespołu Szkół Centrum Kształcenia Rolniczego w Rudnej</t>
  </si>
  <si>
    <t xml:space="preserve">Ufundowanie grawertonu dla  Zespołu Szkół Centrum Kształcenia Rolniczego w Rudnej z okazji Jubileuszu 60-lecia </t>
  </si>
  <si>
    <t>Zespołu Szkół Centrum Kształcenia Rolniczego w im. Krzysztofa Kluka w Rudce</t>
  </si>
  <si>
    <t>Ufundowanie grawertonu z okazji Jubileuszu 65-lecia ZS CKR im. Krzysztofa Kluka w Rudce</t>
  </si>
  <si>
    <t>Szkoła Podstawowa Nr 5 im. Księdza Jana Twardowskiego Biłgoraj</t>
  </si>
  <si>
    <t>Przekazania daru na aukcję charytatywną,,Dzień Jesiennego Liścia"  w postaci wycinanki  łowickiej w czarnej ramie (pozyskanej z DPT)  oraz gadżetów</t>
  </si>
  <si>
    <t>ZUS</t>
  </si>
  <si>
    <t>Ufundowanie statuetki Ministra RiRW w związku z Jubileuszem 90-lecia ZUS</t>
  </si>
  <si>
    <t>Zespół Szkół Centrum Kształcenia Rolniczego im. Chor. Jana Szymańskiego w Marianowie</t>
  </si>
  <si>
    <t xml:space="preserve">Przekazanie materiałów informacyjno-promocyjnych (pozyskanych z DEJ i DPT) dla laureatów V edycji Wojewódzkiego Konkursu Recytatorsko-Fotograficznego "Podlaskie w Moim Sercu" </t>
  </si>
  <si>
    <t>Zespół Szkół Centrum Kształcenia Rolniczego w Bożkowie</t>
  </si>
  <si>
    <t>Ufundowanie 3 statuetek oraz 21 zestawów materiałów informacyjno-promocyjnych pozyskanych z DEJ i DPT dla laureatów III Ogólnopolskiego konkursu języków obcych dla uczniów Sieci Szkół Rolniczych</t>
  </si>
  <si>
    <t>Polski Związek Hodowców Koni</t>
  </si>
  <si>
    <t>Ufundowanie 14 pucharów dla laureatów Międzynarodowego i Ogólnopolskiego Młodzieżowego Czempionatu Hodowlanego koni rasy huculskiej</t>
  </si>
  <si>
    <t>Akademia Sportu Pajęczno</t>
  </si>
  <si>
    <t>Ufundowanie 12 pucharów oraz 130 medali dla uczestników i laureatów "IV dni Sportu z Akademią Sportu Pajęczno" - Turniej Piłkarski dla dzieci z roczników 2015-2026 oraz 2017-2019</t>
  </si>
  <si>
    <t xml:space="preserve">Wojewódzki Związek Hodowców Koni w Białymstoku                 </t>
  </si>
  <si>
    <t>Ufundowanie 4 pucharów dla laureatów II Regionalnego Czempionatu w Zabłudowie</t>
  </si>
  <si>
    <t>Gminny Ośrodek Kultury, Sportu i Rekreacji w Chmielnie</t>
  </si>
  <si>
    <t>Ufundowanie 6 pucharów dla laureatów VIII Festiwalu Truskawek Kaszubskich</t>
  </si>
  <si>
    <t>Ufundowanie 4 pucharów dla laureatów Krajowego Czempionatu Młodzieży Koni Rasy Śląskiej</t>
  </si>
  <si>
    <t>Jednostka Ochotniczej Straży Pożarnej Powiatu Pajęczańskiego</t>
  </si>
  <si>
    <t>Ufundowanie 8 pucharów dla zwycięzców Zawodów Sportowo-Pożarniczych Jednostek Ochotniczych Straży Pożarnych Powiatu Pajęczańskiego</t>
  </si>
  <si>
    <t>Ufundowanie 4 pucharów dla laureatów Krajowego Czempionatu Koni Rasy Wielkopolskiej</t>
  </si>
  <si>
    <t>Kujawsko-Pomorskie Centrum Organizacji Imprez C.O.I</t>
  </si>
  <si>
    <t>Ufundowanie 2 statuetek i 2 dyplomów dla laureatów Konkursu „Rolnik Pomorza i Kujaw - 2024”</t>
  </si>
  <si>
    <t>Gminny Ośrodek Kultury i Sportu w Wicku</t>
  </si>
  <si>
    <t>Ufundowanie materiałów informacyjno-promocyjnych (pozyskanych z DEJ i DPT) dla laureatów IV Biegu z Patriotycznym Sercem</t>
  </si>
  <si>
    <t>Pomorskie Zrzeszenie Ludowe Zespoły Sportowe</t>
  </si>
  <si>
    <t xml:space="preserve">Przekazanie materiałów informacyjno-promocyjnych (pozyskanych z DEJ i DPT) dla uczestników I Wojewódzkiej Spartakiady Sportów Ludowych Seniorów 60+ </t>
  </si>
  <si>
    <t>Związek Ochotniczych Straży Pożarnych RP</t>
  </si>
  <si>
    <t xml:space="preserve">Ufundowanie nagrody w postaci aparatu fotograficznego dla laureata Konkursu ,,Najlepsi z najlepszych" oraz przekazanie materiałów informacyjno-promocyjnych (pozyskanych z DEJ i DPT) </t>
  </si>
  <si>
    <t>Ufundowanie 10 statuetek Ministra RiRW i 10 dyplomów (przygotowanych w BM) dla laureatów Konkursu „Rolnik Pomorza i Kujaw - 2023”</t>
  </si>
  <si>
    <t>Pomorski Związek Jeździecki</t>
  </si>
  <si>
    <t xml:space="preserve">Ufundowanie dwóch pucharów dla Laureatów: Ogólnopolskich Zawodów Dzieci i Młodzieży w skokach przez przeszkody  oraz
Mistrzostw Polski Kuców w kategorii ujeżdżanie .
</t>
  </si>
  <si>
    <t>Klub Jeździecki „SKARB” Kozienice</t>
  </si>
  <si>
    <t xml:space="preserve">ufundowanie dwóch pucharów dla Laureatów Ogólnopolskich Zawodów Konnych w Skokach przez Przeszkody </t>
  </si>
  <si>
    <t>Ufundowanie 6 pucharów dla laureatów Ogólnopolskiego Czempionat Kuców — Wystawa Kuców Wszelakich</t>
  </si>
  <si>
    <t xml:space="preserve">Pomorskie Zrzeszenie Ludowe Zespoły Sportowe </t>
  </si>
  <si>
    <t xml:space="preserve">Ufundowanie 3 zestawów nagród dla Laureatów I MISTRZOSTW WOJEWÓDZTWA POMORSKIEGO SZKÓŁ PONADPODSTAWOWYCH W KONKURENCJACH SIŁOWYCH - HERKULES -2024 </t>
  </si>
  <si>
    <t xml:space="preserve">Zespół Szkół Centrum Kształcenia Rolniczego im. Kazimierza Wielkiego w Kowalu </t>
  </si>
  <si>
    <t xml:space="preserve">Ufundowanie 4 pucharów dla Laureatów Mistrzostw Polski Nauczycieli i Pracowników Oświaty w tenisie stołowym szkól prowadzonych przez Ministra Rolnictwa i Rozwoju Wsi </t>
  </si>
  <si>
    <t>Stowarzyszenie na Rzecz Dialogu, Współpracy i Rozwoju- Racławice</t>
  </si>
  <si>
    <t>Ufundowanie nagrody głównej dla Laureata Folk Festiwal — Racławice - Wybory Chłopa Roku 2024</t>
  </si>
  <si>
    <t>Krajowa Rada Izb Rolniczych</t>
  </si>
  <si>
    <t xml:space="preserve">Ufundowanie trzech statuetek dla Laureatek IV edycji Ogólnopolskiego Konkurs "Rolniczki motorem innowacji w Polsce" IV edycja 
</t>
  </si>
  <si>
    <t>Międzynarodowe Targi Gdańskie S.A .</t>
  </si>
  <si>
    <t>Ufundowanie pucharu dla Laureata Międzynarodowych Targów Rybnych i Spożywczych POLFISH 2024</t>
  </si>
  <si>
    <t xml:space="preserve">Śląski Ośrodek Doradztwa Rolniczego w Częstochowie </t>
  </si>
  <si>
    <t xml:space="preserve">Ufundowanie 8 pucharów dla Laureatów XXXIII Krajowej Wystawy Rolniczej - Ogólnopolskich Dożynek Jasnogórskich 2024 </t>
  </si>
  <si>
    <t xml:space="preserve">Kujawsko-Pomorskie Centrum Organizacji Imprez C.O.I. </t>
  </si>
  <si>
    <t xml:space="preserve">Ufundowanie trzech statuetek dla Laureatów konkursu „Rolnik Pomorza i Kujaw”  -  Dożynkowe Spotkanie „Rolników Pomorza i Kujaw” </t>
  </si>
  <si>
    <t>Zachodniopomorski Ośrodek Doradztwa Rolniczego w Barzkowicach</t>
  </si>
  <si>
    <t>Ufundowanie pucharu dla Laureatów XXXVI Barzkowickich Targów Rolnych AGRO POMERANIA 2024</t>
  </si>
  <si>
    <t>Koło Gospodyń Wiejskich w Kowalewie-Kowalowianki.</t>
  </si>
  <si>
    <t xml:space="preserve">Ufundowanie trzech małych pucharów dla laureatów II Ludowego Grzybobrania Powiatu Wschowskiego  </t>
  </si>
  <si>
    <t xml:space="preserve">Krajowy Związek Spółdzielni Mleczarskich </t>
  </si>
  <si>
    <t>Ufundowanie pucharu dla Laureata XLVI Olimpiady Wiedzy o Mleku i Mleczarstwie</t>
  </si>
  <si>
    <t>Kujawsko – Pomorski Ośrodek Doradztwa Rolniczego w Minikowie</t>
  </si>
  <si>
    <t xml:space="preserve">Ufundowanie pucharu Ministra Rolnictwa i Rozwoju Wsi dla Laureata GRAND PRIX 
AGRO-TECH 2024
</t>
  </si>
  <si>
    <t>Zespoł Szkół Centrum Kształcenia Rolniczego im. St.Staszica w Swarożynie</t>
  </si>
  <si>
    <t>Ufundowanie dwóch nagród dla laureatów  II Ogólnopolskiego Dyktanda o Pióro Ministra Rolnictwa i Rozwoju Wsi</t>
  </si>
  <si>
    <t xml:space="preserve">
 Koło Polskiego Związku Wędkarskiego w Ciechanowie</t>
  </si>
  <si>
    <t xml:space="preserve">Ufundowanie grawertonu Podsekretarza Stanu dla Koła Polskiego Zwiazku Wędkarskiego w Ciechanowie z okazji obchodzonego Jubileuszu 75-lecia </t>
  </si>
  <si>
    <t>Ochotniczej Straży Pożarnej w Masłowicach</t>
  </si>
  <si>
    <t>Ufundowanie grawertonu Podsekretarza Stanu dla Ochotniczej Straży Pożarnej w Masłowicach z okazji Jubileuszu 100 – lecia</t>
  </si>
  <si>
    <t>Agro Profil</t>
  </si>
  <si>
    <t>Biuletyn Informacyjny dla Służb Ekonom.-Finansow.</t>
  </si>
  <si>
    <t>Tygodnik Do Rzeczy</t>
  </si>
  <si>
    <t>2 egz. grudzień 2023; 1 egz. od stycznia 2024</t>
  </si>
  <si>
    <t>Dziennik Gazeta Prawna</t>
  </si>
  <si>
    <t>Dyrektor Szkoły</t>
  </si>
  <si>
    <t>Fakt</t>
  </si>
  <si>
    <t>Farmer</t>
  </si>
  <si>
    <t>Finanse publiczne</t>
  </si>
  <si>
    <t xml:space="preserve">Gazeta Polska </t>
  </si>
  <si>
    <t>Gazeta Polska Codzienna</t>
  </si>
  <si>
    <t>Gazeta Wyborcza</t>
  </si>
  <si>
    <t>Gospodarka Mięsna</t>
  </si>
  <si>
    <t>Gospodarka Wodna</t>
  </si>
  <si>
    <t>Hodowca i Jeździec</t>
  </si>
  <si>
    <t>IT w Administracji</t>
  </si>
  <si>
    <t>Hodowla i Chów Bydła</t>
  </si>
  <si>
    <t>Koń Polski</t>
  </si>
  <si>
    <t>Komunikart Rybackie</t>
  </si>
  <si>
    <t>Magazyn Weterynaryjny</t>
  </si>
  <si>
    <t>Medycyna Weterynaryjna</t>
  </si>
  <si>
    <t>Magazyn Przemysłu Rybnego</t>
  </si>
  <si>
    <t>Monitor Prawniczy</t>
  </si>
  <si>
    <t>Monitor Prawa Pracy</t>
  </si>
  <si>
    <t>Nasz Dziennik</t>
  </si>
  <si>
    <t>Newsweek Polska</t>
  </si>
  <si>
    <t>Niedziela</t>
  </si>
  <si>
    <t>Ochrona Danych Osobowych</t>
  </si>
  <si>
    <t>1; od 2024 przestał się ukazywać</t>
  </si>
  <si>
    <t>Państwo i Prawo</t>
  </si>
  <si>
    <t>Płace w Firmie</t>
  </si>
  <si>
    <t>Gazeta Giełdy Parkiet</t>
  </si>
  <si>
    <t>1 egz. do grudnia 2023</t>
  </si>
  <si>
    <t>Polityka</t>
  </si>
  <si>
    <t>Polska Metropolia Warszawska</t>
  </si>
  <si>
    <t>Polska Zbrojna</t>
  </si>
  <si>
    <t>Polskie Drobiarstwo</t>
  </si>
  <si>
    <t>Poradnik Rachunkowości Budżetowej</t>
  </si>
  <si>
    <t>Przegląd Geodezyjny</t>
  </si>
  <si>
    <t>Przegląd Hodowlany</t>
  </si>
  <si>
    <t>Przegląd Mleczarski</t>
  </si>
  <si>
    <t>Przegląd Piekarski i Cukierniczy</t>
  </si>
  <si>
    <t>Przegląd Rybacki</t>
  </si>
  <si>
    <t>Przegląd Podatku Dochodowego</t>
  </si>
  <si>
    <t>Przemysł Fermantacyjny i Owocowo-Warzywny</t>
  </si>
  <si>
    <t>Przemysł Spożywczy</t>
  </si>
  <si>
    <t>Przetargi publiczne</t>
  </si>
  <si>
    <t>Pszczelarstwo</t>
  </si>
  <si>
    <t>Pszczelarz Polski</t>
  </si>
  <si>
    <t>Przedsiębiorca Rolny</t>
  </si>
  <si>
    <t>Puls Biznesu</t>
  </si>
  <si>
    <t>2 egz. do grudnia 2023; 1 egz. od stycznia 2024</t>
  </si>
  <si>
    <t>Radca Prawny w Administracji Rządowej</t>
  </si>
  <si>
    <t xml:space="preserve">Rachunkowość Budżetowa </t>
  </si>
  <si>
    <t>Rynek Cukru</t>
  </si>
  <si>
    <t>Rynek Mleka</t>
  </si>
  <si>
    <t>Rynek Owoców i Warzyw</t>
  </si>
  <si>
    <t>Rynek Rzepaku</t>
  </si>
  <si>
    <t>Rynek Ryb</t>
  </si>
  <si>
    <t>Rynek Środków Produkcji dla Rolnictwa</t>
  </si>
  <si>
    <t>Rynek Zbóż</t>
  </si>
  <si>
    <t>Rynek Ziemniaka</t>
  </si>
  <si>
    <t>Rzeczpospolita</t>
  </si>
  <si>
    <t>14 egz. grudzień 2023, 13 egz. od stycznia 2024</t>
  </si>
  <si>
    <t>Samorząd Terytorialny</t>
  </si>
  <si>
    <t>Serwis Prawno - Pracowniczy</t>
  </si>
  <si>
    <t>1; od 2024 tytuł zawieszony</t>
  </si>
  <si>
    <t>Super Express</t>
  </si>
  <si>
    <t>Szkółkarstwo</t>
  </si>
  <si>
    <t>Środowisko-ekologia, gospodarka, finanse, samorządy, edukacja</t>
  </si>
  <si>
    <t>The Economist</t>
  </si>
  <si>
    <t>10 egz. do sierpnia 2024; 11 egz. od września 2024</t>
  </si>
  <si>
    <t>The Guardian Weekly</t>
  </si>
  <si>
    <t>1 egz. od stycznia do sierpnia 2024</t>
  </si>
  <si>
    <t>8 egz. grudzień 2023; 7 egz. od stycznia 2024</t>
  </si>
  <si>
    <t>Trzoda Chlewna</t>
  </si>
  <si>
    <t>4 egz. grudzień 2023, 3 egz. od stycznia 2024</t>
  </si>
  <si>
    <t>Ubezpieczenia i Prawo Pracy</t>
  </si>
  <si>
    <t>Ubezpieczenia Społeczne w Praktyce</t>
  </si>
  <si>
    <t>Wiadomości Rybackie</t>
  </si>
  <si>
    <t>Wiadomości Wędkarskie</t>
  </si>
  <si>
    <t>Sieci</t>
  </si>
  <si>
    <t>4 egz. grudzień 2023; 1 egz. od stycznia 2024</t>
  </si>
  <si>
    <t>Zamówienia Publiczne - Doradca</t>
  </si>
  <si>
    <t>Zagadnienia Ekonomiki Rolnej</t>
  </si>
  <si>
    <t>Ziemniak Polski</t>
  </si>
  <si>
    <t xml:space="preserve">Polskie Radio S.A  </t>
  </si>
  <si>
    <t>spot, słuchowiska, podcasty dot. rolnictwa i produkcji ekologicznej</t>
  </si>
  <si>
    <t>Polska Press Sp. z o.o.</t>
  </si>
  <si>
    <t>regionalne serwisy internetowe</t>
  </si>
  <si>
    <t xml:space="preserve">Telewizja Polsat </t>
  </si>
  <si>
    <t xml:space="preserve">spot informacyjno-edukacyjny dot. rolnictwa i produkcji ekologicznej </t>
  </si>
  <si>
    <t>Fundacja "Lux Veritatis"</t>
  </si>
  <si>
    <t>TVP S.A.</t>
  </si>
  <si>
    <t>Magazyn Rolniczy</t>
  </si>
  <si>
    <t>Pytanie na Śniadanie</t>
  </si>
  <si>
    <t>Radio Muzyka Fakty Grupa RMF Sp. z o.o. Sp. k.</t>
  </si>
  <si>
    <t>spot  #Kupuj Świadomie PRODUKT POLSKI</t>
  </si>
  <si>
    <t xml:space="preserve">Polskie Radio S.A. w likwidacji </t>
  </si>
  <si>
    <t xml:space="preserve">Telewizja Polsat Sp. z o.o. </t>
  </si>
  <si>
    <t xml:space="preserve">Telewizja Polska S.A. w likwidacji </t>
  </si>
  <si>
    <t xml:space="preserve">Magazyn Rolniczy rolnictwo ekologiczne </t>
  </si>
  <si>
    <t>Wydawnictwo Czasopism i Książek Technicznych SIGMA-NOT</t>
  </si>
  <si>
    <t>Gospodarska Mięsna, Przegląd Piekarski i Cukierniczy, Przemysł Spożywczy, Przegląd Zbożowo-Młynarski oraz Przemysł Fermentacyjny i Owocowo-Warzywny</t>
  </si>
  <si>
    <t>Przepis dnia</t>
  </si>
  <si>
    <t>Grupa radiowa Agory Sp. z o.o., IM40 Sp. z o.o., Eurozet Radio Sp. z oo.</t>
  </si>
  <si>
    <t>spot dot. Pikniku PDŻ</t>
  </si>
  <si>
    <t>Opera FM Sp. z o.o., Multimedia Sp. z o.o.</t>
  </si>
  <si>
    <t xml:space="preserve">Green Light Media Sp. z o.o. </t>
  </si>
  <si>
    <t>TVP S.A. w likwidacji oddział terenowy w warszawie</t>
  </si>
  <si>
    <t>Dobrego dnia
Kulinarne batalie
spot Poznaj Dobrą Żywność</t>
  </si>
  <si>
    <t>Multi Channel Network Sp. z o. o.</t>
  </si>
  <si>
    <t>witryny internetowe wielu wydawców z geotargetowaniem</t>
  </si>
  <si>
    <t>Domino Media sp. z o.o.</t>
  </si>
  <si>
    <t>radio bezpieczna podróż, baner oraz spot  #kupujświadomie PRODUKT POLSKI</t>
  </si>
  <si>
    <t>Lato z Radiem</t>
  </si>
  <si>
    <t>rolnictwo i produkcja ekologiczna</t>
  </si>
  <si>
    <t>prasa, radio, telewizja, internet</t>
  </si>
  <si>
    <t>rolnictwo i gospodarka żywnościowa</t>
  </si>
  <si>
    <t>telewizja</t>
  </si>
  <si>
    <t>oznaczenie PRODUKT POLSKI</t>
  </si>
  <si>
    <t>telewizja, radio, prasa</t>
  </si>
  <si>
    <t>Piknik Poznaj Dobrą Żywność</t>
  </si>
  <si>
    <t xml:space="preserve">radio, Internet, telewizja, </t>
  </si>
  <si>
    <t>produkty regionalne i tradycyjne</t>
  </si>
  <si>
    <t>radio</t>
  </si>
  <si>
    <t>Kinads Media sp. z o. o.</t>
  </si>
  <si>
    <t>kampania informacyjno-edukacyjna polegająca na emisji spotu informacyjno – edukacyjnego "skąd się biorą produkty ekologiczne"  skierowanego do dzieci w sieci kin</t>
  </si>
  <si>
    <t>Międzynarodowe Targi Poznańskie Sp. z o.o.</t>
  </si>
  <si>
    <t>działania informacyjno-promocyjne dotyczące programu Poznaj Dobrą Żywność</t>
  </si>
  <si>
    <t>Polski Związek Łowiecki Zarząd Główny</t>
  </si>
  <si>
    <t>organizacja cyklu warsztatów kulinarnych w szkołach</t>
  </si>
  <si>
    <t>Gmina Gzy</t>
  </si>
  <si>
    <t>organizacja punktu informacyjno-promocyjnego</t>
  </si>
  <si>
    <t>Pasieka Pucer Dariusz i Małgorzata Pucer</t>
  </si>
  <si>
    <t>zakup produktów spożywczych wysokiej jakości</t>
  </si>
  <si>
    <t>organizacja stoiska wystawienniczego</t>
  </si>
  <si>
    <t>DOTI Sp. J. Manufaktura D.M. Mroczkowscy</t>
  </si>
  <si>
    <t>Fundacja Dar dla Potrzebujących</t>
  </si>
  <si>
    <t>organizacja prezentacji i degustacji produktów spożywczych wysokiej jakości</t>
  </si>
  <si>
    <t>PW MAT Marzena Tkaczuk</t>
  </si>
  <si>
    <t>Usługi Gastronomiczne Sebastian Kornacki</t>
  </si>
  <si>
    <t>organizacja degustacji i prezentacji produktów spożywczych wysokiej jakosci</t>
  </si>
  <si>
    <t>Vivat T. Krasdowska K.Krasowska-Jobda Sp. J.</t>
  </si>
  <si>
    <t>zakup zestawów upominkowych</t>
  </si>
  <si>
    <t>Photogenica Sp. z o.o.</t>
  </si>
  <si>
    <t>zakup zdjęć</t>
  </si>
  <si>
    <t xml:space="preserve">Międzynarodowe Targi Poznańskie 
Sp. z o.o. </t>
  </si>
  <si>
    <t xml:space="preserve">Wynajem powierzchni wystawienniczej na Targach Smaki Regionów w 2024 r. </t>
  </si>
  <si>
    <t xml:space="preserve">RAVEN </t>
  </si>
  <si>
    <t>zakup fartuchów z haftem kupuj świadomie PRODUKT POLSKI</t>
  </si>
  <si>
    <t xml:space="preserve">Tramwaje Warszawskie sp. z o.o. </t>
  </si>
  <si>
    <t xml:space="preserve">kampania informacyjna polegajaca na zamieszczeniu materiału informacyjnego na temat Pikniku "Poznaj Dobrą Żywność: w tramwajach warszawskich </t>
  </si>
  <si>
    <t xml:space="preserve">Synergic Sp. z o.o. </t>
  </si>
  <si>
    <t xml:space="preserve">kampania informacyjna polegajaca na zamieszczeniu materiału informacyjnego na temat Pikniku "Poznaj Dobrą Żywność" w autobusach warszawskich </t>
  </si>
  <si>
    <t>Targi Kielce SA</t>
  </si>
  <si>
    <t xml:space="preserve">zakup powierzchni wystawienniczej </t>
  </si>
  <si>
    <t>Jacek Lewandowski „WEXPOL”</t>
  </si>
  <si>
    <t xml:space="preserve">organizacja wspólnego stoiska wystawienniczego </t>
  </si>
  <si>
    <t>Kujawsko-Pomorski Ośrodek Doradztwa Rolniczego w Minikowie</t>
  </si>
  <si>
    <t>VMG Sp. z o.o.</t>
  </si>
  <si>
    <t>organizacja wspólnego stoiska wystawienniczego</t>
  </si>
  <si>
    <t>Butterfly Gadżety Reklamowe Agnieszka Borowy</t>
  </si>
  <si>
    <t>materiały informacyjno-promocyjne</t>
  </si>
  <si>
    <t>Polska Izba Gospodarcza Maszyn i Urządzeń Rolniczych</t>
  </si>
  <si>
    <t>Intermedia Paweł Kędzierski</t>
  </si>
  <si>
    <t>Totalizator Sportowy Sp. z o.o.</t>
  </si>
  <si>
    <t>organizacja pikniku PDŻ</t>
  </si>
  <si>
    <t>Belvedere Cafe Łazienki Królewskie Sp. z o.o.</t>
  </si>
  <si>
    <t xml:space="preserve">organizacja degustacji i prezentacji produktów spożywczych wysokiej jakosci </t>
  </si>
  <si>
    <t>Equiart Czesława Grycz</t>
  </si>
  <si>
    <t>Stolarstwo i Tokarstwo w drewnie Piotr Matyja</t>
  </si>
  <si>
    <t>zakup pudełek drewnianych</t>
  </si>
  <si>
    <t>Purple Valley Sp. z o.o.</t>
  </si>
  <si>
    <t>Gospodarstwo Pasieczne Kószka II Grzegorz Fujarski</t>
  </si>
  <si>
    <t>Dary Natury Sp z o.o.</t>
  </si>
  <si>
    <t>Vivat T. Krasowska K.Krasowska-Jobda Sp. j.</t>
  </si>
  <si>
    <t>zakup zestawów wielkanocnych</t>
  </si>
  <si>
    <t>Gminna Biblioteka Publiczna w Niemcach</t>
  </si>
  <si>
    <t>Spółdzielcza Pszczelarska APIS w Lublinie</t>
  </si>
  <si>
    <t>Comexposium</t>
  </si>
  <si>
    <t>Specialty Food Association</t>
  </si>
  <si>
    <t>Wiatrowy Sad Grażyna Wiatr</t>
  </si>
  <si>
    <t>Gmina Wąsewo</t>
  </si>
  <si>
    <t>KDK Sp. z o.o.</t>
  </si>
  <si>
    <t xml:space="preserve">organizacja atrakcji dla dzieci </t>
  </si>
  <si>
    <t>Fundacja Filii Dei</t>
  </si>
  <si>
    <t>Koło GospodyńWiejskich w Starej Ruskołęce</t>
  </si>
  <si>
    <t>działania informacyjno-promocyjne dotyczące kampanii Kupuj świadomie – Produkt polski</t>
  </si>
  <si>
    <t>HKTDC Food Expo PRO</t>
  </si>
  <si>
    <t>Gmina Szulborze Wielkie</t>
  </si>
  <si>
    <t>OSP w Janowie</t>
  </si>
  <si>
    <t>Koło Gospodyń Wiejskich Boróweczki</t>
  </si>
  <si>
    <t>Stowarzyszenie Lokalna Grupa Rybacka Pojezierze Suwalsko-Augustowskie</t>
  </si>
  <si>
    <t>Koło Gospodyń Wiejskich w Zabłudowie</t>
  </si>
  <si>
    <t>ROLTOUR Sp. z o.o.</t>
  </si>
  <si>
    <t>Parafia Rzymskokatolicka w Łopacinie</t>
  </si>
  <si>
    <t>OSP w Nurze</t>
  </si>
  <si>
    <t>Mazurska Fundacja Sztuki ART Progress</t>
  </si>
  <si>
    <t xml:space="preserve">organizacja punktu informacyjno-promocyjnego </t>
  </si>
  <si>
    <t>Ogólnopolskie Stowarzyszenie Przetwórców i Producentów Ekologicznych Polska Ekologia</t>
  </si>
  <si>
    <t>zakup koszy upominkowych</t>
  </si>
  <si>
    <t>Juchowo Farm Sp. z o.o.</t>
  </si>
  <si>
    <t>zakup ekologicznych produktów spożywczych wysokiej jakości</t>
  </si>
  <si>
    <t>Hansa Messe Speed SP. z o.o.</t>
  </si>
  <si>
    <t xml:space="preserve">spedycja na targi </t>
  </si>
  <si>
    <t>Fundacja Promocji Eksportu</t>
  </si>
  <si>
    <t>Stowarzyszenie Pszczelarzy Staropolskich</t>
  </si>
  <si>
    <t>Ośrodek Kulturalno-Historyczny Beldonek Pałac Wielopolskich w Chrobrzu</t>
  </si>
  <si>
    <t xml:space="preserve">Związek Zawodowy Rolników Polskich </t>
  </si>
  <si>
    <t>Gminny Ośrodek Kultury w Osjakowie</t>
  </si>
  <si>
    <t>Rajapack Sp. z o.o.</t>
  </si>
  <si>
    <t>zakup materiałów (bibuły)</t>
  </si>
  <si>
    <t>PPHU Duet Piotr Bęben</t>
  </si>
  <si>
    <t>materiały informacyjno-promocyjne (torby papierowe)</t>
  </si>
  <si>
    <t>Buskie Samorządowe Centrum Kultury w Busku-Zdroju</t>
  </si>
  <si>
    <t>Universal Express Sp. z o.o.</t>
  </si>
  <si>
    <t>spedycja na targi</t>
  </si>
  <si>
    <t>Stowarzyszenie Polska Gospodyni</t>
  </si>
  <si>
    <t>Miejsko-Gminny Ośrodek Kultury w Drohiczynie</t>
  </si>
  <si>
    <t>Gminny Ośrodek Kultury i Biblioteka w Sławoborzu</t>
  </si>
  <si>
    <t>Stowarzyszenie Lokalna Grupa Działania - Tygiel Doliny Bugu</t>
  </si>
  <si>
    <t>Fundacja im. W.S.Reymonta z siedzibą w Lipcach Reymontowskich</t>
  </si>
  <si>
    <t>Centrum Kulturalno-Biblioteczne w Sokołach</t>
  </si>
  <si>
    <t>OMDEXPO Polska Sp. z o.o.</t>
  </si>
  <si>
    <t>Gmina Somianka</t>
  </si>
  <si>
    <t>Parafia Katolicka w Janowie</t>
  </si>
  <si>
    <t>SACRUM sc, Krzysztof i Paweł Kąpińscy</t>
  </si>
  <si>
    <t>zakup daru ołtarza</t>
  </si>
  <si>
    <t>Koło Gospodyń Wiejskich w Rudce Kozłowieckiej</t>
  </si>
  <si>
    <t>Gospodarstwo Rolne Tadeusz Rolnik</t>
  </si>
  <si>
    <t xml:space="preserve">KAROTEN Sławomir Marchewski </t>
  </si>
  <si>
    <t xml:space="preserve">Smak Natury Sp. z o.o. </t>
  </si>
  <si>
    <t>Starostwo Powiatowe w Sandomierzu</t>
  </si>
  <si>
    <t>Koło Gospodyń Wiejskich Ożarowianki</t>
  </si>
  <si>
    <t xml:space="preserve">Stowarzyszenie „Folwark Runo”Edukacja, Integracja, Rozwój Kultury Polskiej i Romskiej </t>
  </si>
  <si>
    <t>Śląski Ośrodek Doradztwa Rolniczego</t>
  </si>
  <si>
    <t>organizacja wspólnego stoiska</t>
  </si>
  <si>
    <t>KAROTEN Sławomir Marchewski</t>
  </si>
  <si>
    <t xml:space="preserve">Organizacja stoiska informacyjno-promocyjnego podczas targów Smaki Regionów w Poznaniu </t>
  </si>
  <si>
    <t>Usługi Gastronomiczne Marcin Suchenek</t>
  </si>
  <si>
    <t>Organizacja pokazów kulinarnych podczas Targów Smaki Regionów w Poznaniu.</t>
  </si>
  <si>
    <t>ION Concept Sp. z o.o.</t>
  </si>
  <si>
    <t>Przeprowadzenie działań informacyjno – animacyjnych na Targach Smaki Regionów w Poznaniu.</t>
  </si>
  <si>
    <t>Towarzystwo Przyjaciół Dolnej Wisły</t>
  </si>
  <si>
    <t>Organizacja stoiska informacyjno-promocyjnego podczas Festiwalu Smaku w Grucznie</t>
  </si>
  <si>
    <t>Drukarnia Sil-VEG Druk S.C.</t>
  </si>
  <si>
    <t>Wydanie publikacji informacyjnej z zakresu systemu Chronionych Nazw Pochodzenia, Chronionych Oznaczeń Geograficznych, Gwarantowanych Tradycyjnych Specjalności</t>
  </si>
  <si>
    <t>TVP S.A. w likwidacji</t>
  </si>
  <si>
    <t xml:space="preserve">Archidiecezja Częstochowska  Katolicka Rozgłośnia Radiowa Fiat </t>
  </si>
  <si>
    <t xml:space="preserve">Grunt to rozmowa - audycja dla rolników </t>
  </si>
  <si>
    <t>Wielkopolskie Stowarzyszenie Sołtysów</t>
  </si>
  <si>
    <t>Gazeta Sołecka</t>
  </si>
  <si>
    <t>Instytut Gość Media</t>
  </si>
  <si>
    <t>Gość Niedzielny</t>
  </si>
  <si>
    <t>To się opłaca</t>
  </si>
  <si>
    <t>Polskie Radio w likwidacji - Regionalna Rozgłośnia w Olsztynie - "Radio Olsztyn" S.A.</t>
  </si>
  <si>
    <t>Forum Rolnika</t>
  </si>
  <si>
    <t>Kampania informacyjno-edukacyjna na temat rolnictwa i gospodarki żywnościowej w audycji „Magazyn Rolniczy” na natenie TVP 1</t>
  </si>
  <si>
    <t>Produkcja i emisja audycji radiowych dotyczących rolnictwa, rozwoju wsi, rynków rolnych i rybołówstwa Grunt to rozmowa - audycja dla rolników - emisja na anetnie 18 katolickich rozgłośni radiowych</t>
  </si>
  <si>
    <t>Materiały informacyjne nt. rolnictwa i gospodarki żywnościowej na łamach  Gazety Sołeckiej</t>
  </si>
  <si>
    <t>prasa</t>
  </si>
  <si>
    <t>Materiał informacyjny nt. rolnictwa i gospodarki żywnościowej na łamach Gościa Niedzielnego</t>
  </si>
  <si>
    <t>Kampania informacyjno-edukacyjna na temat PROW 2014-2020 oraz na temat Planu Strategicznego dla Wspólnej Polityki Rolnej na lata 2023-2027 w audycji To się opłaca - emisja na antenie TVP 1</t>
  </si>
  <si>
    <t xml:space="preserve">Kampania informacyjno-edukacyjna na temat PROW 2014-2020 oraz na temat Planu Strategicznego dla Wspólnej Polityki Rolnej na lata 2023-2027 w audycji Forum Rolnika - produkcja oraz emisja audycji na antenie 17 Regionalnych Rozgłośni Polskiego Radia </t>
  </si>
  <si>
    <t>Fabryka Marketingu Sp. z o.o.</t>
  </si>
  <si>
    <t>1. Google Ads (sieć wyszukiwania i sieć reklamowa Google)
2. Meta Ads (Facebook, Instagram)
3. TikTok Ads (TikTok)
4. YouTube Ads (YouTube)</t>
  </si>
  <si>
    <t>Ambasadorki Zdrowia - profilaktyka raka piersi</t>
  </si>
  <si>
    <t>Internet i serwisy społecznościowe, reklama mobilna</t>
  </si>
  <si>
    <t>Zioła dla Zdrowia</t>
  </si>
  <si>
    <t>Internet i serwisy społecznościowe</t>
  </si>
  <si>
    <t xml:space="preserve">Plan Strategiczny dla Wspólnej Polityki Rolnej - Inwestycje gospodarstw rolnych w OZE </t>
  </si>
  <si>
    <t>Kupuj Świadomie - Produkt Polski</t>
  </si>
  <si>
    <t>20 lat Polski w Unii Europejskiej</t>
  </si>
  <si>
    <t>Poznaj Dobrą Żywność</t>
  </si>
  <si>
    <t>Serwisy społecznościowe</t>
  </si>
  <si>
    <t>Kupuj Świadomie - Produkt Ekologiczny</t>
  </si>
  <si>
    <t>Żywność bez antybiotyków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</si>
  <si>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</si>
  <si>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</si>
  <si>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</si>
  <si>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</si>
  <si>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</si>
  <si>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</si>
  <si>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</si>
  <si>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</si>
  <si>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</si>
  <si>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</si>
  <si>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</si>
  <si>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</si>
  <si>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</si>
  <si>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</si>
  <si>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</si>
  <si>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</si>
  <si>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</si>
  <si>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</si>
  <si>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</si>
  <si>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</si>
  <si>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</si>
  <si>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</si>
  <si>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</si>
  <si>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</si>
  <si>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</si>
  <si>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</si>
  <si>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</si>
  <si>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</si>
  <si>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</si>
  <si>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</si>
  <si>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</si>
  <si>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</si>
  <si>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</si>
  <si>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</si>
  <si>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</si>
  <si>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</si>
  <si>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</si>
  <si>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</si>
  <si>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</si>
  <si>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</si>
  <si>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</si>
  <si>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</si>
  <si>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</si>
  <si>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</si>
  <si>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</si>
  <si>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</si>
  <si>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</si>
  <si>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</si>
  <si>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</si>
  <si>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</si>
  <si>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</si>
  <si>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</si>
  <si>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</si>
  <si>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</si>
  <si>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</si>
  <si>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</si>
  <si>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</si>
  <si>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</si>
  <si>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</si>
  <si>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</si>
  <si>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</si>
  <si>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</si>
  <si>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</si>
  <si>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</si>
  <si>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</si>
  <si>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</si>
  <si>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</si>
  <si>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</si>
  <si>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</si>
  <si>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</si>
  <si>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</si>
  <si>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</si>
  <si>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</si>
  <si>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</si>
  <si>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</si>
  <si>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</si>
  <si>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</si>
  <si>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</si>
  <si>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</si>
  <si>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</si>
  <si>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</si>
  <si>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</si>
  <si>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</si>
  <si>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</si>
  <si>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</si>
  <si>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</si>
  <si>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</si>
  <si>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</si>
  <si>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</si>
  <si>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</si>
  <si>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</si>
  <si>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</si>
  <si>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</si>
  <si>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</si>
  <si>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</si>
  <si>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</si>
  <si>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</si>
  <si>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</si>
  <si>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</si>
  <si>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</si>
  <si>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</si>
  <si>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</si>
  <si>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</si>
  <si>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</si>
  <si>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</si>
  <si>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</si>
  <si>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</si>
  <si>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</si>
  <si>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</si>
  <si>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</si>
  <si>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</si>
  <si>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</si>
  <si>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</si>
  <si>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</si>
  <si>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</si>
  <si>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</si>
  <si>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</si>
  <si>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</si>
  <si>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</si>
  <si>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</si>
  <si>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</si>
  <si>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</si>
  <si>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</si>
  <si>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</si>
  <si>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</si>
  <si>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</si>
  <si>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</si>
  <si>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</si>
  <si>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</si>
  <si>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</si>
  <si>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</si>
  <si>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</si>
  <si>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</si>
  <si>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</si>
  <si>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</si>
  <si>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</si>
  <si>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</si>
  <si>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</si>
  <si>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</si>
  <si>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</si>
  <si>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</si>
  <si>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</si>
  <si>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</si>
  <si>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</si>
  <si>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</si>
  <si>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</si>
  <si>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</si>
  <si>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</si>
  <si>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</si>
  <si>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</si>
  <si>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</si>
  <si>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</si>
  <si>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</si>
  <si>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</si>
  <si>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</si>
  <si>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</si>
  <si>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</si>
  <si>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</si>
  <si>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</si>
  <si>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</si>
  <si>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 xml:space="preserve"> 17.05.2023 r.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</si>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</sst>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b/>
      <sz val="11"/>
      <color theme="0"/>
      <name val="Lato"/>
      <family val="2"/>
      <charset val="238"/>
    </font>
    <font>
      <i/>
      <sz val="8"/>
      <color theme="1"/>
      <name val="Lato"/>
      <family val="2"/>
      <charset val="238"/>
    </font>
    <font>
      <sz val="11"/>
      <color rgb="FF000000"/>
      <name val="Lato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wrapText="1" shrinkToFit="1"/>
    </xf>
    <xf numFmtId="0" fontId="2" fillId="0" borderId="0" xfId="0" applyFont="1"/>
    <xf numFmtId="0" fontId="7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7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/>
    <xf numFmtId="14" fontId="3" fillId="0" borderId="3" xfId="0" applyNumberFormat="1" applyFont="1" applyBorder="1"/>
    <xf numFmtId="0" fontId="3" fillId="3" borderId="0" xfId="0" applyFont="1" applyFill="1"/>
    <xf numFmtId="0" fontId="9" fillId="3" borderId="0" xfId="0" applyFont="1" applyFill="1" applyAlignment="1">
      <alignment horizontal="left" vertical="center" wrapText="1" shrinkToFi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/>
    <xf numFmtId="0" fontId="0" fillId="0" borderId="5" xfId="0" applyBorder="1" applyAlignment="1">
      <alignment horizontal="right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center" wrapText="1"/>
    </xf>
    <xf numFmtId="0" fontId="5" fillId="0" borderId="11" xfId="0" applyFont="1" applyBorder="1"/>
    <xf numFmtId="0" fontId="5" fillId="0" borderId="11" xfId="0" applyFont="1" applyBorder="1" applyAlignment="1">
      <alignment vertical="center"/>
    </xf>
    <xf numFmtId="49" fontId="5" fillId="0" borderId="11" xfId="0" applyNumberFormat="1" applyFont="1" applyBorder="1" applyAlignment="1">
      <alignment wrapText="1" shrinkToFit="1"/>
    </xf>
    <xf numFmtId="0" fontId="5" fillId="0" borderId="11" xfId="0" applyFont="1" applyBorder="1" applyAlignment="1">
      <alignment wrapText="1"/>
    </xf>
    <xf numFmtId="0" fontId="0" fillId="0" borderId="5" xfId="0" applyBorder="1" applyAlignment="1">
      <alignment horizontal="right" wrapText="1"/>
    </xf>
    <xf numFmtId="44" fontId="0" fillId="0" borderId="1" xfId="0" applyNumberFormat="1" applyBorder="1" applyAlignment="1">
      <alignment horizontal="right" vertical="center" wrapText="1"/>
    </xf>
    <xf numFmtId="44" fontId="0" fillId="0" borderId="3" xfId="0" applyNumberFormat="1" applyBorder="1"/>
    <xf numFmtId="44" fontId="0" fillId="0" borderId="1" xfId="0" applyNumberFormat="1" applyBorder="1" applyAlignment="1">
      <alignment horizontal="right" vertical="center"/>
    </xf>
    <xf numFmtId="44" fontId="0" fillId="0" borderId="1" xfId="0" applyNumberFormat="1" applyBorder="1"/>
    <xf numFmtId="44" fontId="0" fillId="0" borderId="1" xfId="0" applyNumberFormat="1" applyBorder="1" applyAlignment="1">
      <alignment vertical="center"/>
    </xf>
    <xf numFmtId="44" fontId="0" fillId="0" borderId="5" xfId="0" applyNumberFormat="1" applyBorder="1"/>
    <xf numFmtId="44" fontId="0" fillId="0" borderId="5" xfId="0" applyNumberFormat="1" applyBorder="1" applyAlignment="1">
      <alignment horizontal="right"/>
    </xf>
    <xf numFmtId="44" fontId="0" fillId="0" borderId="5" xfId="0" applyNumberForma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164" fontId="3" fillId="0" borderId="3" xfId="0" applyNumberFormat="1" applyFont="1" applyBorder="1"/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0" fillId="0" borderId="0" xfId="0" applyFont="1" applyAlignment="1">
      <alignment horizontal="left" wrapText="1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wrapText="1"/>
    </xf>
    <xf numFmtId="0" fontId="12" fillId="0" borderId="0" xfId="0" applyFont="1"/>
    <xf numFmtId="0" fontId="4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wrapText="1"/>
    </xf>
    <xf numFmtId="164" fontId="4" fillId="3" borderId="5" xfId="0" applyNumberFormat="1" applyFont="1" applyFill="1" applyBorder="1" applyAlignment="1">
      <alignment horizontal="right"/>
    </xf>
    <xf numFmtId="14" fontId="4" fillId="3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right"/>
    </xf>
    <xf numFmtId="1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wrapText="1"/>
    </xf>
    <xf numFmtId="14" fontId="4" fillId="0" borderId="3" xfId="0" applyNumberFormat="1" applyFont="1" applyBorder="1"/>
    <xf numFmtId="0" fontId="4" fillId="0" borderId="3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right"/>
    </xf>
    <xf numFmtId="0" fontId="4" fillId="0" borderId="3" xfId="0" applyFont="1" applyBorder="1"/>
    <xf numFmtId="164" fontId="4" fillId="0" borderId="1" xfId="0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3" fillId="0" borderId="12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164" fontId="13" fillId="0" borderId="12" xfId="0" applyNumberFormat="1" applyFont="1" applyBorder="1" applyAlignment="1">
      <alignment horizontal="right" wrapText="1"/>
    </xf>
    <xf numFmtId="0" fontId="13" fillId="0" borderId="13" xfId="0" applyFont="1" applyBorder="1" applyAlignment="1">
      <alignment horizontal="left" vertical="center" wrapText="1"/>
    </xf>
    <xf numFmtId="164" fontId="13" fillId="0" borderId="13" xfId="0" applyNumberFormat="1" applyFont="1" applyBorder="1" applyAlignment="1">
      <alignment horizontal="right" wrapText="1"/>
    </xf>
    <xf numFmtId="0" fontId="13" fillId="3" borderId="13" xfId="0" applyFont="1" applyFill="1" applyBorder="1" applyAlignment="1">
      <alignment horizontal="lef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8" fontId="13" fillId="0" borderId="13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164" fontId="13" fillId="0" borderId="16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4" fillId="0" borderId="0" xfId="0" applyFont="1"/>
    <xf numFmtId="0" fontId="4" fillId="0" borderId="0" xfId="0" applyFont="1" applyAlignment="1">
      <alignment horizontal="right"/>
    </xf>
    <xf numFmtId="0" fontId="10" fillId="0" borderId="0" xfId="0" applyFont="1" applyAlignment="1">
      <alignment horizontal="left" vertical="center" wrapText="1" shrinkToFit="1"/>
    </xf>
    <xf numFmtId="0" fontId="11" fillId="2" borderId="2" xfId="0" applyFont="1" applyFill="1" applyBorder="1" applyAlignment="1">
      <alignment horizontal="center" vertical="center" wrapText="1"/>
    </xf>
    <xf numFmtId="0" fontId="15" fillId="0" borderId="0" xfId="0" applyFont="1"/>
    <xf numFmtId="0" fontId="4" fillId="0" borderId="4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9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44" fontId="13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 wrapText="1" shrinkToFit="1"/>
    </xf>
    <xf numFmtId="0" fontId="9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workbookViewId="0">
      <pane ySplit="5" topLeftCell="A6" activePane="bottomLeft" state="frozen"/>
      <selection activeCell="A5" sqref="A5"/>
      <selection pane="bottomLeft" activeCell="E62" sqref="E62"/>
    </sheetView>
  </sheetViews>
  <sheetFormatPr defaultRowHeight="14" x14ac:dyDescent="0.3"/>
  <cols>
    <col min="1" max="1" width="6" style="55" customWidth="1"/>
    <col min="2" max="2" width="35.1796875" style="56" customWidth="1"/>
    <col min="3" max="3" width="38.453125" style="52" customWidth="1"/>
    <col min="4" max="4" width="24.54296875" style="53" customWidth="1"/>
    <col min="5" max="5" width="22.26953125" style="53" customWidth="1"/>
    <col min="6" max="17" width="8.7265625" style="53"/>
    <col min="18" max="18" width="5.453125" style="53" customWidth="1"/>
    <col min="19" max="24" width="8.7265625" style="53" hidden="1" customWidth="1"/>
    <col min="25" max="25" width="12.7265625" style="53" hidden="1" customWidth="1"/>
    <col min="26" max="30" width="8.7265625" style="53" hidden="1" customWidth="1"/>
    <col min="31" max="31" width="0.81640625" style="53" hidden="1" customWidth="1"/>
    <col min="32" max="38" width="8.7265625" style="53" hidden="1" customWidth="1"/>
    <col min="39" max="16384" width="8.7265625" style="53"/>
  </cols>
  <sheetData>
    <row r="1" spans="1:38" ht="14" customHeight="1" x14ac:dyDescent="0.3">
      <c r="A1" s="130" t="s">
        <v>16</v>
      </c>
      <c r="B1" s="130"/>
    </row>
    <row r="2" spans="1:38" ht="25" customHeight="1" x14ac:dyDescent="0.3">
      <c r="A2" s="129" t="s">
        <v>86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</row>
    <row r="3" spans="1:38" ht="25" customHeight="1" x14ac:dyDescent="0.3">
      <c r="A3" s="129" t="s">
        <v>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</row>
    <row r="4" spans="1:38" ht="14.5" thickBot="1" x14ac:dyDescent="0.35"/>
    <row r="5" spans="1:38" ht="28.5" thickBot="1" x14ac:dyDescent="0.35">
      <c r="A5" s="57" t="s">
        <v>27</v>
      </c>
      <c r="B5" s="57" t="s">
        <v>0</v>
      </c>
      <c r="C5" s="57" t="s">
        <v>1</v>
      </c>
      <c r="D5" s="57" t="s">
        <v>2</v>
      </c>
      <c r="E5" s="58" t="s">
        <v>89</v>
      </c>
      <c r="F5" s="59" t="s">
        <v>90</v>
      </c>
    </row>
    <row r="6" spans="1:38" ht="75.5" customHeight="1" x14ac:dyDescent="0.3">
      <c r="A6" s="60" t="s">
        <v>57</v>
      </c>
      <c r="B6" s="61" t="s">
        <v>95</v>
      </c>
      <c r="C6" s="62" t="s">
        <v>96</v>
      </c>
      <c r="D6" s="63">
        <v>10541.1</v>
      </c>
      <c r="E6" s="64"/>
    </row>
    <row r="7" spans="1:38" ht="42" x14ac:dyDescent="0.3">
      <c r="A7" s="60" t="s">
        <v>29</v>
      </c>
      <c r="B7" s="65" t="s">
        <v>95</v>
      </c>
      <c r="C7" s="66" t="s">
        <v>97</v>
      </c>
      <c r="D7" s="67">
        <v>49961.07</v>
      </c>
      <c r="E7" s="68"/>
    </row>
    <row r="8" spans="1:38" ht="42" x14ac:dyDescent="0.3">
      <c r="A8" s="60" t="s">
        <v>58</v>
      </c>
      <c r="B8" s="65" t="s">
        <v>98</v>
      </c>
      <c r="C8" s="66" t="s">
        <v>97</v>
      </c>
      <c r="D8" s="69">
        <v>26297.65</v>
      </c>
      <c r="E8" s="68"/>
    </row>
    <row r="9" spans="1:38" ht="42" x14ac:dyDescent="0.3">
      <c r="A9" s="60" t="s">
        <v>59</v>
      </c>
      <c r="B9" s="44" t="s">
        <v>99</v>
      </c>
      <c r="C9" s="70" t="s">
        <v>100</v>
      </c>
      <c r="D9" s="67">
        <v>496.18</v>
      </c>
      <c r="E9" s="71"/>
    </row>
    <row r="10" spans="1:38" ht="42" x14ac:dyDescent="0.3">
      <c r="A10" s="60" t="s">
        <v>60</v>
      </c>
      <c r="B10" s="65" t="s">
        <v>101</v>
      </c>
      <c r="C10" s="66" t="s">
        <v>97</v>
      </c>
      <c r="D10" s="67">
        <v>496.18</v>
      </c>
      <c r="E10" s="71"/>
    </row>
    <row r="11" spans="1:38" ht="42" x14ac:dyDescent="0.3">
      <c r="A11" s="60" t="s">
        <v>61</v>
      </c>
      <c r="B11" s="65" t="s">
        <v>102</v>
      </c>
      <c r="C11" s="70" t="s">
        <v>100</v>
      </c>
      <c r="D11" s="67">
        <v>992.36</v>
      </c>
      <c r="E11" s="71"/>
    </row>
    <row r="12" spans="1:38" ht="42" x14ac:dyDescent="0.3">
      <c r="A12" s="60" t="s">
        <v>62</v>
      </c>
      <c r="B12" s="65" t="s">
        <v>103</v>
      </c>
      <c r="C12" s="66" t="s">
        <v>97</v>
      </c>
      <c r="D12" s="67">
        <v>1488.55</v>
      </c>
      <c r="E12" s="71"/>
    </row>
    <row r="13" spans="1:38" ht="42" x14ac:dyDescent="0.3">
      <c r="A13" s="60" t="s">
        <v>63</v>
      </c>
      <c r="B13" s="65" t="s">
        <v>104</v>
      </c>
      <c r="C13" s="70" t="s">
        <v>100</v>
      </c>
      <c r="D13" s="67">
        <v>1488.55</v>
      </c>
      <c r="E13" s="71"/>
    </row>
    <row r="14" spans="1:38" ht="42" x14ac:dyDescent="0.3">
      <c r="A14" s="60" t="s">
        <v>64</v>
      </c>
      <c r="B14" s="65" t="s">
        <v>105</v>
      </c>
      <c r="C14" s="66" t="s">
        <v>97</v>
      </c>
      <c r="D14" s="67">
        <v>8435.09</v>
      </c>
      <c r="E14" s="71"/>
    </row>
    <row r="15" spans="1:38" ht="42" x14ac:dyDescent="0.3">
      <c r="A15" s="60" t="s">
        <v>65</v>
      </c>
      <c r="B15" s="44" t="s">
        <v>106</v>
      </c>
      <c r="C15" s="70" t="s">
        <v>100</v>
      </c>
      <c r="D15" s="67">
        <v>496.18</v>
      </c>
      <c r="E15" s="71"/>
    </row>
    <row r="16" spans="1:38" ht="42" x14ac:dyDescent="0.3">
      <c r="A16" s="60" t="s">
        <v>66</v>
      </c>
      <c r="B16" s="65" t="s">
        <v>107</v>
      </c>
      <c r="C16" s="66" t="s">
        <v>97</v>
      </c>
      <c r="D16" s="67">
        <v>496.18</v>
      </c>
      <c r="E16" s="71"/>
    </row>
    <row r="17" spans="1:5" ht="42" x14ac:dyDescent="0.3">
      <c r="A17" s="60" t="s">
        <v>67</v>
      </c>
      <c r="B17" s="65" t="s">
        <v>108</v>
      </c>
      <c r="C17" s="70" t="s">
        <v>100</v>
      </c>
      <c r="D17" s="67">
        <v>496.18</v>
      </c>
      <c r="E17" s="71"/>
    </row>
    <row r="18" spans="1:5" ht="42" x14ac:dyDescent="0.3">
      <c r="A18" s="60" t="s">
        <v>68</v>
      </c>
      <c r="B18" s="65" t="s">
        <v>109</v>
      </c>
      <c r="C18" s="66" t="s">
        <v>97</v>
      </c>
      <c r="D18" s="67">
        <v>6946.55</v>
      </c>
      <c r="E18" s="71"/>
    </row>
    <row r="19" spans="1:5" ht="42" x14ac:dyDescent="0.3">
      <c r="A19" s="60" t="s">
        <v>69</v>
      </c>
      <c r="B19" s="65" t="s">
        <v>110</v>
      </c>
      <c r="C19" s="70" t="s">
        <v>100</v>
      </c>
      <c r="D19" s="67">
        <v>496.18</v>
      </c>
      <c r="E19" s="71"/>
    </row>
    <row r="20" spans="1:5" ht="42" x14ac:dyDescent="0.3">
      <c r="A20" s="60" t="s">
        <v>70</v>
      </c>
      <c r="B20" s="44" t="s">
        <v>111</v>
      </c>
      <c r="C20" s="66" t="s">
        <v>97</v>
      </c>
      <c r="D20" s="67">
        <v>496.18</v>
      </c>
      <c r="E20" s="71"/>
    </row>
    <row r="21" spans="1:5" ht="42" x14ac:dyDescent="0.3">
      <c r="A21" s="60" t="s">
        <v>71</v>
      </c>
      <c r="B21" s="65" t="s">
        <v>112</v>
      </c>
      <c r="C21" s="66" t="s">
        <v>100</v>
      </c>
      <c r="D21" s="69">
        <v>496.18</v>
      </c>
      <c r="E21" s="68"/>
    </row>
    <row r="22" spans="1:5" ht="42" x14ac:dyDescent="0.3">
      <c r="A22" s="60" t="s">
        <v>72</v>
      </c>
      <c r="B22" s="44" t="s">
        <v>113</v>
      </c>
      <c r="C22" s="66" t="s">
        <v>100</v>
      </c>
      <c r="D22" s="69">
        <v>49961.07</v>
      </c>
      <c r="E22" s="68"/>
    </row>
    <row r="23" spans="1:5" ht="56" x14ac:dyDescent="0.3">
      <c r="A23" s="60" t="s">
        <v>73</v>
      </c>
      <c r="B23" s="72" t="s">
        <v>119</v>
      </c>
      <c r="C23" s="70" t="s">
        <v>120</v>
      </c>
      <c r="D23" s="73">
        <v>399964.67</v>
      </c>
      <c r="E23" s="74"/>
    </row>
    <row r="24" spans="1:5" ht="42" x14ac:dyDescent="0.3">
      <c r="A24" s="60" t="s">
        <v>74</v>
      </c>
      <c r="B24" s="65" t="s">
        <v>119</v>
      </c>
      <c r="C24" s="44" t="s">
        <v>121</v>
      </c>
      <c r="D24" s="75">
        <v>999999.97</v>
      </c>
      <c r="E24" s="76"/>
    </row>
    <row r="25" spans="1:5" ht="70" x14ac:dyDescent="0.3">
      <c r="A25" s="60" t="s">
        <v>75</v>
      </c>
      <c r="B25" s="77" t="s">
        <v>126</v>
      </c>
      <c r="C25" s="70" t="s">
        <v>127</v>
      </c>
      <c r="D25" s="73">
        <v>12300</v>
      </c>
      <c r="E25" s="78"/>
    </row>
    <row r="26" spans="1:5" ht="42" x14ac:dyDescent="0.3">
      <c r="A26" s="60" t="s">
        <v>76</v>
      </c>
      <c r="B26" s="44" t="s">
        <v>128</v>
      </c>
      <c r="C26" s="79" t="s">
        <v>129</v>
      </c>
      <c r="D26" s="67">
        <v>12300</v>
      </c>
      <c r="E26" s="78"/>
    </row>
    <row r="27" spans="1:5" ht="42" x14ac:dyDescent="0.3">
      <c r="A27" s="60" t="s">
        <v>77</v>
      </c>
      <c r="B27" s="44" t="s">
        <v>128</v>
      </c>
      <c r="C27" s="79" t="s">
        <v>130</v>
      </c>
      <c r="D27" s="67">
        <v>12300</v>
      </c>
      <c r="E27" s="78"/>
    </row>
    <row r="28" spans="1:5" ht="42" x14ac:dyDescent="0.3">
      <c r="A28" s="60" t="s">
        <v>78</v>
      </c>
      <c r="B28" s="44" t="s">
        <v>131</v>
      </c>
      <c r="C28" s="79" t="s">
        <v>132</v>
      </c>
      <c r="D28" s="67">
        <v>7380</v>
      </c>
      <c r="E28" s="78"/>
    </row>
    <row r="29" spans="1:5" ht="42" x14ac:dyDescent="0.3">
      <c r="A29" s="60" t="s">
        <v>79</v>
      </c>
      <c r="B29" s="44" t="s">
        <v>133</v>
      </c>
      <c r="C29" s="79" t="s">
        <v>134</v>
      </c>
      <c r="D29" s="67">
        <v>11599.98</v>
      </c>
      <c r="E29" s="78"/>
    </row>
    <row r="30" spans="1:5" ht="56" x14ac:dyDescent="0.3">
      <c r="A30" s="60" t="s">
        <v>80</v>
      </c>
      <c r="B30" s="44" t="s">
        <v>135</v>
      </c>
      <c r="C30" s="79" t="s">
        <v>136</v>
      </c>
      <c r="D30" s="67">
        <v>29520</v>
      </c>
      <c r="E30" s="78"/>
    </row>
    <row r="31" spans="1:5" ht="28" x14ac:dyDescent="0.3">
      <c r="A31" s="60" t="s">
        <v>81</v>
      </c>
      <c r="B31" s="80" t="s">
        <v>361</v>
      </c>
      <c r="C31" s="81" t="s">
        <v>362</v>
      </c>
      <c r="D31" s="82">
        <v>298985</v>
      </c>
      <c r="E31" s="68">
        <v>45191</v>
      </c>
    </row>
    <row r="32" spans="1:5" x14ac:dyDescent="0.3">
      <c r="A32" s="60" t="s">
        <v>82</v>
      </c>
      <c r="B32" s="83" t="s">
        <v>363</v>
      </c>
      <c r="C32" s="83" t="s">
        <v>364</v>
      </c>
      <c r="D32" s="84">
        <v>129678.9</v>
      </c>
      <c r="E32" s="68">
        <v>45187</v>
      </c>
    </row>
    <row r="33" spans="1:7" ht="28" x14ac:dyDescent="0.3">
      <c r="A33" s="60" t="s">
        <v>83</v>
      </c>
      <c r="B33" s="83" t="s">
        <v>365</v>
      </c>
      <c r="C33" s="85" t="s">
        <v>366</v>
      </c>
      <c r="D33" s="84">
        <v>299904.81</v>
      </c>
      <c r="E33" s="68">
        <v>45229</v>
      </c>
    </row>
    <row r="34" spans="1:7" ht="28" x14ac:dyDescent="0.3">
      <c r="A34" s="60" t="s">
        <v>84</v>
      </c>
      <c r="B34" s="83" t="s">
        <v>367</v>
      </c>
      <c r="C34" s="85" t="s">
        <v>366</v>
      </c>
      <c r="D34" s="84">
        <v>89974.5</v>
      </c>
      <c r="E34" s="68">
        <v>45243</v>
      </c>
    </row>
    <row r="35" spans="1:7" x14ac:dyDescent="0.3">
      <c r="A35" s="60" t="s">
        <v>85</v>
      </c>
      <c r="B35" s="83" t="s">
        <v>368</v>
      </c>
      <c r="C35" s="83" t="s">
        <v>369</v>
      </c>
      <c r="D35" s="84">
        <v>60000</v>
      </c>
      <c r="E35" s="68">
        <v>45230</v>
      </c>
    </row>
    <row r="36" spans="1:7" x14ac:dyDescent="0.3">
      <c r="A36" s="60" t="s">
        <v>553</v>
      </c>
      <c r="B36" s="80" t="s">
        <v>368</v>
      </c>
      <c r="C36" s="80" t="s">
        <v>370</v>
      </c>
      <c r="D36" s="82">
        <v>120000</v>
      </c>
      <c r="E36" s="68">
        <v>45246</v>
      </c>
    </row>
    <row r="37" spans="1:7" ht="28" x14ac:dyDescent="0.3">
      <c r="A37" s="60" t="s">
        <v>554</v>
      </c>
      <c r="B37" s="83" t="s">
        <v>371</v>
      </c>
      <c r="C37" s="85" t="s">
        <v>372</v>
      </c>
      <c r="D37" s="86">
        <v>101105.63</v>
      </c>
      <c r="E37" s="71"/>
    </row>
    <row r="38" spans="1:7" ht="28" x14ac:dyDescent="0.3">
      <c r="A38" s="60" t="s">
        <v>555</v>
      </c>
      <c r="B38" s="83" t="s">
        <v>373</v>
      </c>
      <c r="C38" s="85" t="s">
        <v>372</v>
      </c>
      <c r="D38" s="86">
        <v>99976.5</v>
      </c>
      <c r="E38" s="76"/>
    </row>
    <row r="39" spans="1:7" ht="28" x14ac:dyDescent="0.3">
      <c r="A39" s="60" t="s">
        <v>556</v>
      </c>
      <c r="B39" s="83" t="s">
        <v>374</v>
      </c>
      <c r="C39" s="85" t="s">
        <v>372</v>
      </c>
      <c r="D39" s="86">
        <v>299910.92</v>
      </c>
      <c r="E39" s="68"/>
      <c r="F39" s="53" t="s">
        <v>714</v>
      </c>
    </row>
    <row r="40" spans="1:7" ht="28" x14ac:dyDescent="0.3">
      <c r="A40" s="60" t="s">
        <v>557</v>
      </c>
      <c r="B40" s="80" t="s">
        <v>375</v>
      </c>
      <c r="C40" s="81" t="s">
        <v>372</v>
      </c>
      <c r="D40" s="87">
        <v>600000</v>
      </c>
      <c r="E40" s="68"/>
    </row>
    <row r="41" spans="1:7" x14ac:dyDescent="0.3">
      <c r="A41" s="60" t="s">
        <v>558</v>
      </c>
      <c r="B41" s="83" t="s">
        <v>375</v>
      </c>
      <c r="C41" s="83" t="s">
        <v>376</v>
      </c>
      <c r="D41" s="86">
        <v>260000</v>
      </c>
      <c r="E41" s="68"/>
      <c r="G41" s="88"/>
    </row>
    <row r="42" spans="1:7" ht="70" x14ac:dyDescent="0.3">
      <c r="A42" s="60" t="s">
        <v>559</v>
      </c>
      <c r="B42" s="83" t="s">
        <v>377</v>
      </c>
      <c r="C42" s="83" t="s">
        <v>378</v>
      </c>
      <c r="D42" s="86">
        <v>19557</v>
      </c>
      <c r="E42" s="68"/>
    </row>
    <row r="43" spans="1:7" x14ac:dyDescent="0.3">
      <c r="A43" s="60" t="s">
        <v>560</v>
      </c>
      <c r="B43" s="80" t="s">
        <v>375</v>
      </c>
      <c r="C43" s="83" t="s">
        <v>370</v>
      </c>
      <c r="D43" s="86">
        <v>70000</v>
      </c>
      <c r="E43" s="68"/>
    </row>
    <row r="44" spans="1:7" x14ac:dyDescent="0.3">
      <c r="A44" s="60" t="s">
        <v>561</v>
      </c>
      <c r="B44" s="80" t="s">
        <v>375</v>
      </c>
      <c r="C44" s="83" t="s">
        <v>379</v>
      </c>
      <c r="D44" s="86">
        <v>224000</v>
      </c>
      <c r="E44" s="68"/>
    </row>
    <row r="45" spans="1:7" ht="28" x14ac:dyDescent="0.3">
      <c r="A45" s="60" t="s">
        <v>562</v>
      </c>
      <c r="B45" s="83" t="s">
        <v>380</v>
      </c>
      <c r="C45" s="85" t="s">
        <v>381</v>
      </c>
      <c r="D45" s="89">
        <v>29644.77</v>
      </c>
      <c r="E45" s="68"/>
    </row>
    <row r="46" spans="1:7" ht="28" x14ac:dyDescent="0.3">
      <c r="A46" s="60" t="s">
        <v>563</v>
      </c>
      <c r="B46" s="83" t="s">
        <v>382</v>
      </c>
      <c r="C46" s="85" t="s">
        <v>381</v>
      </c>
      <c r="D46" s="86">
        <v>30550.62</v>
      </c>
      <c r="E46" s="68"/>
    </row>
    <row r="47" spans="1:7" x14ac:dyDescent="0.3">
      <c r="A47" s="60" t="s">
        <v>564</v>
      </c>
      <c r="B47" s="83" t="s">
        <v>383</v>
      </c>
      <c r="C47" s="83" t="s">
        <v>132</v>
      </c>
      <c r="D47" s="86">
        <v>4920</v>
      </c>
      <c r="E47" s="76"/>
    </row>
    <row r="48" spans="1:7" ht="42" x14ac:dyDescent="0.3">
      <c r="A48" s="60" t="s">
        <v>565</v>
      </c>
      <c r="B48" s="83" t="s">
        <v>384</v>
      </c>
      <c r="C48" s="83" t="s">
        <v>385</v>
      </c>
      <c r="D48" s="86">
        <v>68000</v>
      </c>
      <c r="E48" s="68"/>
    </row>
    <row r="49" spans="1:5" ht="28" x14ac:dyDescent="0.3">
      <c r="A49" s="60" t="s">
        <v>566</v>
      </c>
      <c r="B49" s="90" t="s">
        <v>386</v>
      </c>
      <c r="C49" s="83" t="s">
        <v>387</v>
      </c>
      <c r="D49" s="86">
        <v>4920</v>
      </c>
      <c r="E49" s="76"/>
    </row>
    <row r="50" spans="1:5" ht="28" x14ac:dyDescent="0.3">
      <c r="A50" s="60" t="s">
        <v>567</v>
      </c>
      <c r="B50" s="90" t="s">
        <v>388</v>
      </c>
      <c r="C50" s="83" t="s">
        <v>389</v>
      </c>
      <c r="D50" s="91">
        <v>25190.400000000001</v>
      </c>
      <c r="E50" s="68"/>
    </row>
    <row r="51" spans="1:5" x14ac:dyDescent="0.3">
      <c r="A51" s="60" t="s">
        <v>568</v>
      </c>
      <c r="B51" s="83" t="s">
        <v>375</v>
      </c>
      <c r="C51" s="90" t="s">
        <v>370</v>
      </c>
      <c r="D51" s="91">
        <v>80000</v>
      </c>
      <c r="E51" s="68"/>
    </row>
    <row r="52" spans="1:5" x14ac:dyDescent="0.3">
      <c r="A52" s="60" t="s">
        <v>569</v>
      </c>
      <c r="B52" s="92" t="s">
        <v>373</v>
      </c>
      <c r="C52" s="93" t="s">
        <v>390</v>
      </c>
      <c r="D52" s="94">
        <v>107955</v>
      </c>
      <c r="E52" s="68"/>
    </row>
    <row r="53" spans="1:5" x14ac:dyDescent="0.3">
      <c r="A53" s="60" t="s">
        <v>570</v>
      </c>
      <c r="B53" s="77" t="s">
        <v>523</v>
      </c>
      <c r="C53" s="70" t="s">
        <v>369</v>
      </c>
      <c r="D53" s="73">
        <v>400000</v>
      </c>
      <c r="E53" s="74"/>
    </row>
    <row r="54" spans="1:5" ht="28" x14ac:dyDescent="0.3">
      <c r="A54" s="60" t="s">
        <v>571</v>
      </c>
      <c r="B54" s="44" t="s">
        <v>524</v>
      </c>
      <c r="C54" s="66" t="s">
        <v>525</v>
      </c>
      <c r="D54" s="67">
        <v>449884</v>
      </c>
      <c r="E54" s="76"/>
    </row>
    <row r="55" spans="1:5" ht="28" x14ac:dyDescent="0.3">
      <c r="A55" s="60" t="s">
        <v>572</v>
      </c>
      <c r="B55" s="44" t="s">
        <v>526</v>
      </c>
      <c r="C55" s="66" t="s">
        <v>527</v>
      </c>
      <c r="D55" s="67">
        <v>12300</v>
      </c>
      <c r="E55" s="76"/>
    </row>
    <row r="56" spans="1:5" x14ac:dyDescent="0.3">
      <c r="A56" s="60" t="s">
        <v>573</v>
      </c>
      <c r="B56" s="44" t="s">
        <v>528</v>
      </c>
      <c r="C56" s="66" t="s">
        <v>529</v>
      </c>
      <c r="D56" s="67">
        <v>39360</v>
      </c>
      <c r="E56" s="76"/>
    </row>
    <row r="57" spans="1:5" x14ac:dyDescent="0.3">
      <c r="A57" s="60" t="s">
        <v>574</v>
      </c>
      <c r="B57" s="44" t="s">
        <v>523</v>
      </c>
      <c r="C57" s="66" t="s">
        <v>530</v>
      </c>
      <c r="D57" s="67">
        <v>380000</v>
      </c>
      <c r="E57" s="76"/>
    </row>
    <row r="58" spans="1:5" ht="42" x14ac:dyDescent="0.3">
      <c r="A58" s="60" t="s">
        <v>575</v>
      </c>
      <c r="B58" s="44" t="s">
        <v>531</v>
      </c>
      <c r="C58" s="66" t="s">
        <v>532</v>
      </c>
      <c r="D58" s="67">
        <v>282284.37</v>
      </c>
      <c r="E58" s="76"/>
    </row>
    <row r="59" spans="1:5" ht="70" x14ac:dyDescent="0.3">
      <c r="A59" s="60" t="s">
        <v>576</v>
      </c>
      <c r="B59" s="65" t="s">
        <v>540</v>
      </c>
      <c r="C59" s="44" t="s">
        <v>541</v>
      </c>
      <c r="D59" s="75">
        <v>650367.76</v>
      </c>
      <c r="E59" s="95">
        <v>45140</v>
      </c>
    </row>
    <row r="61" spans="1:5" x14ac:dyDescent="0.3">
      <c r="D61" s="96"/>
      <c r="E61" s="96"/>
    </row>
    <row r="62" spans="1:5" x14ac:dyDescent="0.3">
      <c r="D62" s="96"/>
      <c r="E62" s="96"/>
    </row>
  </sheetData>
  <mergeCells count="3">
    <mergeCell ref="A2:AL2"/>
    <mergeCell ref="A3:O3"/>
    <mergeCell ref="A1:B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workbookViewId="0">
      <pane ySplit="4" topLeftCell="A5" activePane="bottomLeft" state="frozen"/>
      <selection activeCell="A4" sqref="A4"/>
      <selection pane="bottomLeft" activeCell="F11" sqref="F11"/>
    </sheetView>
  </sheetViews>
  <sheetFormatPr defaultRowHeight="14.5" x14ac:dyDescent="0.35"/>
  <cols>
    <col min="1" max="1" width="5.81640625" style="41" customWidth="1"/>
    <col min="2" max="2" width="36.1796875" customWidth="1"/>
    <col min="3" max="3" width="34.81640625" customWidth="1"/>
    <col min="4" max="4" width="27" customWidth="1"/>
    <col min="5" max="5" width="31.7265625" customWidth="1"/>
    <col min="6" max="6" width="21.26953125" customWidth="1"/>
    <col min="18" max="18" width="5.453125" customWidth="1"/>
    <col min="19" max="24" width="8.7265625" hidden="1" customWidth="1"/>
    <col min="25" max="25" width="12.7265625" hidden="1" customWidth="1"/>
    <col min="26" max="30" width="8.7265625" hidden="1" customWidth="1"/>
    <col min="31" max="31" width="0.81640625" hidden="1" customWidth="1"/>
    <col min="32" max="38" width="8.7265625" hidden="1" customWidth="1"/>
  </cols>
  <sheetData>
    <row r="1" spans="1:38" x14ac:dyDescent="0.35">
      <c r="A1" s="132" t="s">
        <v>17</v>
      </c>
      <c r="B1" s="132"/>
    </row>
    <row r="2" spans="1:38" ht="25" customHeight="1" x14ac:dyDescent="0.35">
      <c r="A2" s="131" t="s">
        <v>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</row>
    <row r="3" spans="1:38" ht="25" customHeight="1" thickBot="1" x14ac:dyDescent="0.4">
      <c r="A3" s="131" t="s">
        <v>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29.5" thickBot="1" x14ac:dyDescent="0.4">
      <c r="A4" s="4" t="s">
        <v>27</v>
      </c>
      <c r="B4" s="4" t="s">
        <v>21</v>
      </c>
      <c r="C4" s="4" t="s">
        <v>22</v>
      </c>
      <c r="D4" s="4" t="s">
        <v>23</v>
      </c>
      <c r="E4" s="4" t="s">
        <v>24</v>
      </c>
      <c r="F4" s="8" t="s">
        <v>89</v>
      </c>
      <c r="G4" s="3" t="s">
        <v>90</v>
      </c>
    </row>
    <row r="5" spans="1:38" ht="101.5" x14ac:dyDescent="0.35">
      <c r="A5" s="45" t="s">
        <v>28</v>
      </c>
      <c r="B5" s="51" t="s">
        <v>114</v>
      </c>
      <c r="C5" s="9" t="s">
        <v>115</v>
      </c>
      <c r="D5" s="50">
        <v>50000</v>
      </c>
      <c r="E5" s="10" t="s">
        <v>116</v>
      </c>
      <c r="F5" s="11"/>
    </row>
    <row r="7" spans="1:38" x14ac:dyDescent="0.35">
      <c r="E7" s="97"/>
      <c r="F7" s="49"/>
    </row>
    <row r="8" spans="1:38" x14ac:dyDescent="0.35">
      <c r="E8" s="97"/>
      <c r="F8" s="49"/>
    </row>
  </sheetData>
  <mergeCells count="3">
    <mergeCell ref="A2:AL2"/>
    <mergeCell ref="A3:O3"/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workbookViewId="0">
      <pane ySplit="4" topLeftCell="A39" activePane="bottomLeft" state="frozen"/>
      <selection activeCell="A4" sqref="A4"/>
      <selection pane="bottomLeft" activeCell="E5" sqref="E5"/>
    </sheetView>
  </sheetViews>
  <sheetFormatPr defaultRowHeight="14.5" x14ac:dyDescent="0.35"/>
  <cols>
    <col min="2" max="2" width="40.7265625" customWidth="1"/>
    <col min="3" max="3" width="35.453125" customWidth="1"/>
    <col min="4" max="4" width="23.81640625" customWidth="1"/>
    <col min="5" max="5" width="24" customWidth="1"/>
    <col min="18" max="18" width="5.453125" customWidth="1"/>
    <col min="19" max="24" width="8.7265625" hidden="1" customWidth="1"/>
    <col min="25" max="25" width="12.7265625" hidden="1" customWidth="1"/>
    <col min="26" max="30" width="8.7265625" hidden="1" customWidth="1"/>
    <col min="31" max="31" width="0.81640625" hidden="1" customWidth="1"/>
    <col min="32" max="38" width="8.7265625" hidden="1" customWidth="1"/>
  </cols>
  <sheetData>
    <row r="1" spans="1:38" s="12" customFormat="1" x14ac:dyDescent="0.35">
      <c r="A1" s="134" t="s">
        <v>18</v>
      </c>
      <c r="B1" s="134"/>
    </row>
    <row r="2" spans="1:38" s="12" customFormat="1" ht="25.5" customHeight="1" x14ac:dyDescent="0.35">
      <c r="A2" s="133" t="s">
        <v>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</row>
    <row r="3" spans="1:38" s="12" customFormat="1" ht="42" customHeight="1" thickBot="1" x14ac:dyDescent="0.4">
      <c r="A3" s="133" t="s">
        <v>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20" customHeight="1" thickBot="1" x14ac:dyDescent="0.4">
      <c r="A4" s="4" t="s">
        <v>27</v>
      </c>
      <c r="B4" s="4" t="s">
        <v>8</v>
      </c>
      <c r="C4" s="4" t="s">
        <v>25</v>
      </c>
      <c r="D4" s="42"/>
      <c r="E4" s="43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</row>
    <row r="5" spans="1:38" ht="130.5" x14ac:dyDescent="0.35">
      <c r="A5" s="5" t="s">
        <v>28</v>
      </c>
      <c r="B5" s="14" t="s">
        <v>117</v>
      </c>
      <c r="C5" s="15" t="s">
        <v>118</v>
      </c>
    </row>
    <row r="6" spans="1:38" ht="29" x14ac:dyDescent="0.35">
      <c r="A6" s="5" t="s">
        <v>29</v>
      </c>
      <c r="B6" s="15" t="s">
        <v>122</v>
      </c>
      <c r="C6" s="6" t="s">
        <v>123</v>
      </c>
    </row>
    <row r="7" spans="1:38" x14ac:dyDescent="0.35">
      <c r="A7" s="5" t="s">
        <v>30</v>
      </c>
      <c r="B7" s="7" t="s">
        <v>124</v>
      </c>
      <c r="C7" s="16" t="s">
        <v>125</v>
      </c>
    </row>
    <row r="8" spans="1:38" x14ac:dyDescent="0.35">
      <c r="A8" s="5" t="s">
        <v>31</v>
      </c>
      <c r="B8" s="6" t="s">
        <v>137</v>
      </c>
      <c r="C8" s="6" t="s">
        <v>138</v>
      </c>
    </row>
    <row r="9" spans="1:38" ht="58" x14ac:dyDescent="0.35">
      <c r="A9" s="5" t="s">
        <v>32</v>
      </c>
      <c r="B9" s="16" t="s">
        <v>139</v>
      </c>
      <c r="C9" s="16" t="s">
        <v>140</v>
      </c>
    </row>
    <row r="10" spans="1:38" ht="29" x14ac:dyDescent="0.35">
      <c r="A10" s="5" t="s">
        <v>33</v>
      </c>
      <c r="B10" s="7" t="s">
        <v>141</v>
      </c>
      <c r="C10" s="16" t="s">
        <v>142</v>
      </c>
    </row>
    <row r="11" spans="1:38" ht="29" x14ac:dyDescent="0.35">
      <c r="A11" s="5" t="s">
        <v>34</v>
      </c>
      <c r="B11" s="7" t="s">
        <v>143</v>
      </c>
      <c r="C11" s="16" t="s">
        <v>144</v>
      </c>
    </row>
    <row r="12" spans="1:38" ht="29" x14ac:dyDescent="0.35">
      <c r="A12" s="5" t="s">
        <v>35</v>
      </c>
      <c r="B12" s="7" t="s">
        <v>145</v>
      </c>
      <c r="C12" s="16" t="s">
        <v>142</v>
      </c>
    </row>
    <row r="13" spans="1:38" ht="29" x14ac:dyDescent="0.35">
      <c r="A13" s="5" t="s">
        <v>36</v>
      </c>
      <c r="B13" s="15" t="s">
        <v>146</v>
      </c>
      <c r="C13" s="15" t="s">
        <v>147</v>
      </c>
    </row>
    <row r="14" spans="1:38" ht="43.5" x14ac:dyDescent="0.35">
      <c r="A14" s="5" t="s">
        <v>37</v>
      </c>
      <c r="B14" s="16" t="s">
        <v>148</v>
      </c>
      <c r="C14" s="16" t="s">
        <v>149</v>
      </c>
    </row>
    <row r="15" spans="1:38" x14ac:dyDescent="0.35">
      <c r="A15" s="5" t="s">
        <v>38</v>
      </c>
      <c r="B15" s="6" t="s">
        <v>391</v>
      </c>
      <c r="C15" s="6" t="s">
        <v>392</v>
      </c>
    </row>
    <row r="16" spans="1:38" x14ac:dyDescent="0.35">
      <c r="A16" s="5" t="s">
        <v>39</v>
      </c>
      <c r="B16" s="7" t="s">
        <v>393</v>
      </c>
      <c r="C16" s="7" t="s">
        <v>394</v>
      </c>
    </row>
    <row r="17" spans="1:3" x14ac:dyDescent="0.35">
      <c r="A17" s="5" t="s">
        <v>40</v>
      </c>
      <c r="B17" s="7" t="s">
        <v>395</v>
      </c>
      <c r="C17" s="7" t="s">
        <v>396</v>
      </c>
    </row>
    <row r="18" spans="1:3" x14ac:dyDescent="0.35">
      <c r="A18" s="5" t="s">
        <v>41</v>
      </c>
      <c r="B18" s="7" t="s">
        <v>397</v>
      </c>
      <c r="C18" s="7" t="s">
        <v>398</v>
      </c>
    </row>
    <row r="19" spans="1:3" x14ac:dyDescent="0.35">
      <c r="A19" s="5" t="s">
        <v>42</v>
      </c>
      <c r="B19" s="7" t="s">
        <v>399</v>
      </c>
      <c r="C19" s="7" t="s">
        <v>400</v>
      </c>
    </row>
    <row r="20" spans="1:3" ht="43.5" x14ac:dyDescent="0.35">
      <c r="A20" s="5" t="s">
        <v>43</v>
      </c>
      <c r="B20" s="15" t="s">
        <v>533</v>
      </c>
      <c r="C20" s="15" t="s">
        <v>394</v>
      </c>
    </row>
    <row r="21" spans="1:3" ht="72.5" x14ac:dyDescent="0.35">
      <c r="A21" s="5" t="s">
        <v>44</v>
      </c>
      <c r="B21" s="16" t="s">
        <v>534</v>
      </c>
      <c r="C21" s="16" t="s">
        <v>400</v>
      </c>
    </row>
    <row r="22" spans="1:3" ht="43.5" x14ac:dyDescent="0.35">
      <c r="A22" s="5" t="s">
        <v>45</v>
      </c>
      <c r="B22" s="16" t="s">
        <v>535</v>
      </c>
      <c r="C22" s="16" t="s">
        <v>536</v>
      </c>
    </row>
    <row r="23" spans="1:3" ht="43.5" x14ac:dyDescent="0.35">
      <c r="A23" s="5" t="s">
        <v>46</v>
      </c>
      <c r="B23" s="16" t="s">
        <v>537</v>
      </c>
      <c r="C23" s="16" t="s">
        <v>536</v>
      </c>
    </row>
    <row r="24" spans="1:3" ht="72.5" x14ac:dyDescent="0.35">
      <c r="A24" s="5" t="s">
        <v>47</v>
      </c>
      <c r="B24" s="16" t="s">
        <v>538</v>
      </c>
      <c r="C24" s="16" t="s">
        <v>394</v>
      </c>
    </row>
    <row r="25" spans="1:3" ht="87" x14ac:dyDescent="0.35">
      <c r="A25" s="5" t="s">
        <v>48</v>
      </c>
      <c r="B25" s="16" t="s">
        <v>539</v>
      </c>
      <c r="C25" s="16" t="s">
        <v>400</v>
      </c>
    </row>
    <row r="26" spans="1:3" ht="29" x14ac:dyDescent="0.35">
      <c r="A26" s="5" t="s">
        <v>49</v>
      </c>
      <c r="B26" s="17" t="s">
        <v>542</v>
      </c>
      <c r="C26" s="16" t="s">
        <v>543</v>
      </c>
    </row>
    <row r="27" spans="1:3" x14ac:dyDescent="0.35">
      <c r="A27" s="5" t="s">
        <v>50</v>
      </c>
      <c r="B27" s="17" t="s">
        <v>544</v>
      </c>
      <c r="C27" s="7" t="s">
        <v>545</v>
      </c>
    </row>
    <row r="28" spans="1:3" ht="29" x14ac:dyDescent="0.35">
      <c r="A28" s="5" t="s">
        <v>51</v>
      </c>
      <c r="B28" s="16" t="s">
        <v>546</v>
      </c>
      <c r="C28" s="17" t="s">
        <v>545</v>
      </c>
    </row>
    <row r="29" spans="1:3" x14ac:dyDescent="0.35">
      <c r="A29" s="5" t="s">
        <v>52</v>
      </c>
      <c r="B29" s="17" t="s">
        <v>547</v>
      </c>
      <c r="C29" s="17" t="s">
        <v>545</v>
      </c>
    </row>
    <row r="30" spans="1:3" x14ac:dyDescent="0.35">
      <c r="A30" s="5" t="s">
        <v>53</v>
      </c>
      <c r="B30" s="17" t="s">
        <v>548</v>
      </c>
      <c r="C30" s="17" t="s">
        <v>545</v>
      </c>
    </row>
    <row r="31" spans="1:3" x14ac:dyDescent="0.35">
      <c r="A31" s="5" t="s">
        <v>54</v>
      </c>
      <c r="B31" s="7" t="s">
        <v>549</v>
      </c>
      <c r="C31" s="7" t="s">
        <v>550</v>
      </c>
    </row>
    <row r="32" spans="1:3" x14ac:dyDescent="0.35">
      <c r="A32" s="5" t="s">
        <v>55</v>
      </c>
      <c r="B32" s="7" t="s">
        <v>551</v>
      </c>
      <c r="C32" s="17" t="s">
        <v>545</v>
      </c>
    </row>
    <row r="33" spans="1:3" x14ac:dyDescent="0.35">
      <c r="A33" s="5" t="s">
        <v>56</v>
      </c>
      <c r="B33" s="7" t="s">
        <v>552</v>
      </c>
      <c r="C33" s="17" t="s">
        <v>545</v>
      </c>
    </row>
  </sheetData>
  <mergeCells count="3">
    <mergeCell ref="A2:AL2"/>
    <mergeCell ref="A3:O3"/>
    <mergeCell ref="A1:B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workbookViewId="0">
      <pane ySplit="4" topLeftCell="A79" activePane="bottomLeft" state="frozen"/>
      <selection activeCell="A4" sqref="A4"/>
      <selection pane="bottomLeft" activeCell="E88" sqref="E88"/>
    </sheetView>
  </sheetViews>
  <sheetFormatPr defaultRowHeight="14.5" x14ac:dyDescent="0.35"/>
  <cols>
    <col min="1" max="1" width="7.26953125" customWidth="1"/>
    <col min="2" max="2" width="48.08984375" customWidth="1"/>
    <col min="3" max="3" width="28.08984375" customWidth="1"/>
    <col min="4" max="4" width="26.6328125" customWidth="1"/>
    <col min="5" max="5" width="24" customWidth="1"/>
    <col min="18" max="18" width="5.453125" customWidth="1"/>
    <col min="19" max="24" width="8.7265625" hidden="1" customWidth="1"/>
    <col min="25" max="25" width="12.7265625" hidden="1" customWidth="1"/>
    <col min="26" max="30" width="8.7265625" hidden="1" customWidth="1"/>
    <col min="31" max="31" width="0.81640625" hidden="1" customWidth="1"/>
    <col min="32" max="38" width="8.7265625" hidden="1" customWidth="1"/>
  </cols>
  <sheetData>
    <row r="1" spans="1:38" x14ac:dyDescent="0.35">
      <c r="A1" s="135" t="s">
        <v>19</v>
      </c>
      <c r="B1" s="135"/>
    </row>
    <row r="2" spans="1:38" ht="25" customHeight="1" x14ac:dyDescent="0.35">
      <c r="A2" s="129" t="s">
        <v>87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</row>
    <row r="3" spans="1:38" ht="25" customHeight="1" thickBot="1" x14ac:dyDescent="0.4">
      <c r="A3" s="131" t="s">
        <v>9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49.5" customHeight="1" thickBot="1" x14ac:dyDescent="0.4">
      <c r="A4" s="4" t="s">
        <v>27</v>
      </c>
      <c r="B4" s="4" t="s">
        <v>10</v>
      </c>
      <c r="C4" s="4" t="s">
        <v>11</v>
      </c>
      <c r="D4" s="18" t="s">
        <v>26</v>
      </c>
      <c r="E4" s="18" t="s">
        <v>89</v>
      </c>
      <c r="F4" s="98" t="s">
        <v>90</v>
      </c>
    </row>
    <row r="5" spans="1:38" x14ac:dyDescent="0.35">
      <c r="A5" s="19" t="s">
        <v>28</v>
      </c>
      <c r="B5" s="20" t="s">
        <v>275</v>
      </c>
      <c r="C5" s="21">
        <v>1</v>
      </c>
      <c r="D5" s="33">
        <f>6.94+6.94+6.94+6.94+6.94+6.94+11.76+11.76+11.76+11.76+11.76</f>
        <v>100.44000000000001</v>
      </c>
      <c r="E5" s="6"/>
    </row>
    <row r="6" spans="1:38" x14ac:dyDescent="0.35">
      <c r="A6" s="19" t="s">
        <v>29</v>
      </c>
      <c r="B6" s="15" t="s">
        <v>276</v>
      </c>
      <c r="C6" s="22">
        <v>2</v>
      </c>
      <c r="D6" s="34">
        <f>46+92+69+69+46+69+23.06+69.18+69.18+69.18+69.18+69.18</f>
        <v>759.96000000000026</v>
      </c>
      <c r="E6" s="7"/>
    </row>
    <row r="7" spans="1:38" ht="29" x14ac:dyDescent="0.35">
      <c r="A7" s="19" t="s">
        <v>30</v>
      </c>
      <c r="B7" s="20" t="s">
        <v>277</v>
      </c>
      <c r="C7" s="23" t="s">
        <v>278</v>
      </c>
      <c r="D7" s="35">
        <f>20.7+16.53+27.55+22.04+22.04+11.02+16.53+16.53+8.26+33.04+41.3+33.04+41.3+33.04</f>
        <v>342.92</v>
      </c>
      <c r="E7" s="7"/>
    </row>
    <row r="8" spans="1:38" x14ac:dyDescent="0.35">
      <c r="A8" s="19" t="s">
        <v>31</v>
      </c>
      <c r="B8" s="7" t="s">
        <v>279</v>
      </c>
      <c r="C8" s="24">
        <v>16</v>
      </c>
      <c r="D8" s="36">
        <f>201.32+107.85+201.32+107.85+215.7+201.32+215.7+201.32+215.7+301.98+16.05+16.05+21.4+21.4+26.75+3.33+3.33+373.88+100.66+373.88+373.88+100.66+280.41+100.66+280.41+100.66+27.55+21.4+26.75+26.75+21.4+13.32+16.65+16.65+13.32+13.32+373.88+373.88+373.88+467.35+373.88+22.04+21.4+21.4+26.75+21.4+21.4+21.4+21.4+26.75+21.4+280.41+100.66+280.41+100.66+280.41+100.66+100.66+280.41+280.41+201.32+22.04+21.4+21.4+21.4+21.4+26.75+21.4+21.4+21.4+21.4+26.75+402.64+402.64+201.32+402.64+402.64+402.64+21.4+21.4+10.7+21.4+21.4+21.4+21.4+10.7+21.4+21.4+21.4+21.4+301.98+301.98+301.98+201.32+201.32+16.05+16.05+16.05+10.7+10.7+16.05+16.05+16.05+10.7+10.7+115.36+115.36+230.72+115.36+115.36+8.24+8.24+16.48+8.24+8.24+8.24+8.24+16.48+8.24+8.24+461.44+461.44+461.44+461.44+461.44+32.96+32.96+32.96+32.96+32.96+32.96+32.96+32.96+32.96+32.96+576.8+576.8+576.8+461.44+461.44+41.2+41.2+41.2+32.96+32.96+41.2+41.2+41.2+32.96+32.96+461.44+461.44+346.08+461.44+461.44+230.72+32.96+32.96+24.72+32.96+32.96+16.48+32.96+32.96+24.72+32.96+32.96+16.48+576.8+461.44+461.44+461.44+461.44+41.2+32.96+32.96+32.96+32.96+41.2+32.96+32.96+32.96+32.96+461.44+576.8+576.8+461.44+576.8+32.96+41.2+41.2+32.96+41.2+32.96+41.2+41.2+32.96+41.2</f>
        <v>27728.899999999951</v>
      </c>
      <c r="E8" s="7"/>
    </row>
    <row r="9" spans="1:38" x14ac:dyDescent="0.35">
      <c r="A9" s="19" t="s">
        <v>32</v>
      </c>
      <c r="B9" s="7" t="s">
        <v>280</v>
      </c>
      <c r="C9" s="24">
        <v>1</v>
      </c>
      <c r="D9" s="36">
        <f>28.58+57.16+28.58+28.58+27.07+27.07+54.14+27.07+27.07</f>
        <v>305.31999999999994</v>
      </c>
      <c r="E9" s="7"/>
    </row>
    <row r="10" spans="1:38" x14ac:dyDescent="0.35">
      <c r="A10" s="19" t="s">
        <v>33</v>
      </c>
      <c r="B10" s="7" t="s">
        <v>281</v>
      </c>
      <c r="C10" s="24">
        <v>2</v>
      </c>
      <c r="D10" s="36">
        <f>1.81+7.24+7.24+1.81+7.24+7.24+10.86+10.86+4.38+4.38+5.84+5.84+7.3+7.3+7.24+9.05+9.05+7.24+7.24+5.43+5.84+7.3+7.3+5.84+5.84+4.38+7.24+7.24+7.24+9.05+7.24+7.24+5.84+5.84+5.84+7.3+5.84+5.84+7.24+7.24+7.24+7.24+9.05+9.05+5.84+5.84+5.84+5.84+7.3+7.3+7.24+9.05+7.24+7.24+7.24+7.24+5.84+7.3+5.84+5.84+5.84+5.84+5.43+5.43+5.43+5.43+3.62+5.43+4.38+4.38+4.38+4.38+2.92+4.38+2.01+2.01+2.01+2.01+4.02+4.02+2.01+2.01+2.01+2.01+4.02+4.02+8.04+8.04+8.04+8.04+8.04+8.04+8.04+8.04+8.04+8.04+8.04+8.04+10.05+10.05+10.05+8.04+8.04+8.04+10.05+10.05+10.05+8.04+8.04+8.04+8.04+8.04+6.03+10.05+10.05+10.05+8.04+8.04+6.03+10.05+10.05+10.05+10.05+8.04+8.04+8.04+8.04+8.04+10.05+8.04+8.04+8.04+8.04+8.04+8.04+10.05+10.05+10.05+8.04+10.05+8.04+10.05+10.05+10.05+8.04+10.05</f>
        <v>1029.9599999999975</v>
      </c>
      <c r="E10" s="7"/>
    </row>
    <row r="11" spans="1:38" x14ac:dyDescent="0.35">
      <c r="A11" s="19" t="s">
        <v>34</v>
      </c>
      <c r="B11" s="7" t="s">
        <v>282</v>
      </c>
      <c r="C11" s="24">
        <v>4</v>
      </c>
      <c r="D11" s="36">
        <f>31.38+8.36+20.92+8.36+20.92+8.36+20.92+8.36+31.38+8.36+31.38+8.36+31.23+10.41+31.23+10.41+31.23+10.41+31.23+10.41+31.23+10.41</f>
        <v>415.26000000000016</v>
      </c>
      <c r="E11" s="7"/>
    </row>
    <row r="12" spans="1:38" x14ac:dyDescent="0.35">
      <c r="A12" s="19" t="s">
        <v>35</v>
      </c>
      <c r="B12" s="7" t="s">
        <v>283</v>
      </c>
      <c r="C12" s="24">
        <v>2</v>
      </c>
      <c r="D12" s="36">
        <f>114.32+57.16+57.16 +57.16+56.9+56.9+113.8+56.9+56.9</f>
        <v>627.19999999999982</v>
      </c>
      <c r="E12" s="7"/>
    </row>
    <row r="13" spans="1:38" ht="29" x14ac:dyDescent="0.35">
      <c r="A13" s="19" t="s">
        <v>36</v>
      </c>
      <c r="B13" s="17" t="s">
        <v>284</v>
      </c>
      <c r="C13" s="23" t="s">
        <v>278</v>
      </c>
      <c r="D13" s="37">
        <f>10.46+16.72+20.9+16.72+16.72+20.9+12.54+6.87+27.48+34.35+27.48+27.48+34.35</f>
        <v>272.96999999999997</v>
      </c>
      <c r="E13" s="7"/>
    </row>
    <row r="14" spans="1:38" x14ac:dyDescent="0.35">
      <c r="A14" s="19" t="s">
        <v>37</v>
      </c>
      <c r="B14" s="7" t="s">
        <v>285</v>
      </c>
      <c r="C14" s="25">
        <v>1</v>
      </c>
      <c r="D14" s="36">
        <f>5.55+5.55+7.4+7.4+9.25+7.4+9.25+9.25+7.4+7.4+7.4+7.4+7.4+9.25+7.4+7.4+7.4+7.4+7.4+9.25+7.4+7.4+7.4+7.4+3.7+7.4+5.55+5.55+5.55+3.7+3.7+3.47+3.47+3.47+6.94+3.47+13.88+13.88+13.88+13.88+13.88+10.41+13.88+13.88+6.94+10.41+13.88+13.88+13.88+13.88+17.35+17.35+13.88+13.88+13.88+13.88+13.88+17.35+17.35+17.35+13.88</f>
        <v>589.59000000000015</v>
      </c>
      <c r="E14" s="7"/>
    </row>
    <row r="15" spans="1:38" x14ac:dyDescent="0.35">
      <c r="A15" s="19" t="s">
        <v>38</v>
      </c>
      <c r="B15" s="7" t="s">
        <v>286</v>
      </c>
      <c r="C15" s="24">
        <v>5</v>
      </c>
      <c r="D15" s="36">
        <f>9.96+9.96+9.96+9.96+19.92+9.96+19.92+9.96+14.94+19.92+14.94+19.92+11.7+11.7+15.6+15.6+19.5+19.5+2.1+2.1+2.1+39.84+49.8+49.8+39.84+39.84+29.88+15.6+19.5+19.5+15.6+15.6+11.7+8.4+10.5+10.5+10.5+8.4+6.3+39.84+39.84+39.84+49.8+39.84+39.84+15.6+15.6+15.6+19.5+15.6+15.6+15.6+15.6+15.6+15.6+15.6+15.6+29.88+14.94+29.88+14.94+29.88+14.94+14.94+29.88+29.88+29.88+29.88+29.88+15.6+15.6+15.6+15.6+19.5+19.5+15.6+15.6+15.6+15.6+19.5+19.5+59.76+74.7+59.76+59.76+59.76+59.76+15.6+19.5+15.6+15.6+15.6+15.6+15.6+19.5+15.6+15.6+15.6+15.6+44.82+44.82+44.82+44.82+29.88+44.82+11.7+11.7+11.7+11.7+7.8+11.7+11.7+11.7+11.7+11.7+7.8+11.7+16.32+16.32+16.32+16.32+32.64+32.64+5.44+5.44+5.44+5.44+10.88+10.88+5.44+5.44+5.44+5.44+10.88+10.88+65.28+65.28+65.28+65.28+65.28+65.28+21.76+21.76+21.76+21.76+21.76+21.76+21.76+21.76+21.76+21.76+21.76+21.76+81.6+81.6+81.6+65.28+65.28+65.28+27.2+27.2+27.2+21.76+21.76+21.76+65.28+65.28+65.28+65.28+81.6+81.6+21.76+21.76+21.76+21.76+27.2+27.2+21.76+21.76+21.76+21.76+27.2+27.2+81.6+65.28+65.28+65.28+65.28+65.28+27.2+21.76+21.76+21.76+21.76+21.76+27.2+21.76+21.76+21.76+21.76+21.76+65.28+81.6+81.6+65.28+81.6+81.6+21.76+27.2+27.2+21.76+27.2+27.2+21.76+27.2+27.2+21.76+27.2+27.2</f>
        <v>6173.820000000007</v>
      </c>
      <c r="E15" s="7"/>
    </row>
    <row r="16" spans="1:38" x14ac:dyDescent="0.35">
      <c r="A16" s="19" t="s">
        <v>39</v>
      </c>
      <c r="B16" s="7" t="s">
        <v>287</v>
      </c>
      <c r="C16" s="24">
        <v>2</v>
      </c>
      <c r="D16" s="38">
        <f>80.84+40.42+40.42+40.42+40.42+49.96+99.92+99.92+49.96</f>
        <v>542.28000000000009</v>
      </c>
      <c r="E16" s="7"/>
    </row>
    <row r="17" spans="1:5" x14ac:dyDescent="0.35">
      <c r="A17" s="19" t="s">
        <v>40</v>
      </c>
      <c r="B17" s="7" t="s">
        <v>288</v>
      </c>
      <c r="C17" s="24">
        <v>1</v>
      </c>
      <c r="D17" s="38">
        <f>50.18+25.09+25.09+25.09+25.09+26.37+52.74+26.37+26.37+26.37</f>
        <v>308.76</v>
      </c>
      <c r="E17" s="7"/>
    </row>
    <row r="18" spans="1:5" x14ac:dyDescent="0.35">
      <c r="A18" s="19" t="s">
        <v>41</v>
      </c>
      <c r="B18" s="7" t="s">
        <v>289</v>
      </c>
      <c r="C18" s="24">
        <v>1</v>
      </c>
      <c r="D18" s="39">
        <f>12.55</f>
        <v>12.55</v>
      </c>
      <c r="E18" s="7"/>
    </row>
    <row r="19" spans="1:5" x14ac:dyDescent="0.35">
      <c r="A19" s="19" t="s">
        <v>42</v>
      </c>
      <c r="B19" s="7" t="s">
        <v>290</v>
      </c>
      <c r="C19" s="24">
        <v>1</v>
      </c>
      <c r="D19" s="38">
        <f>28.58+28.58+28.58+28.58+28.58+28.45+28.45+56.9+28.45+28.45</f>
        <v>313.59999999999991</v>
      </c>
      <c r="E19" s="7"/>
    </row>
    <row r="20" spans="1:5" x14ac:dyDescent="0.35">
      <c r="A20" s="19" t="s">
        <v>43</v>
      </c>
      <c r="B20" s="7" t="s">
        <v>291</v>
      </c>
      <c r="C20" s="24">
        <v>2</v>
      </c>
      <c r="D20" s="38">
        <f>16.18+14.78+8.09+7.39+16.18+14.78+13.67+13.67+13.67+13.67+13.67+13.67+27.34+27.34+13.67+13.67</f>
        <v>241.43999999999994</v>
      </c>
      <c r="E20" s="7"/>
    </row>
    <row r="21" spans="1:5" x14ac:dyDescent="0.35">
      <c r="A21" s="19" t="s">
        <v>44</v>
      </c>
      <c r="B21" s="7" t="s">
        <v>292</v>
      </c>
      <c r="C21" s="24">
        <v>1</v>
      </c>
      <c r="D21" s="38">
        <f>13.87+13.87+13.81+13.81</f>
        <v>55.36</v>
      </c>
      <c r="E21" s="7"/>
    </row>
    <row r="22" spans="1:5" x14ac:dyDescent="0.35">
      <c r="A22" s="19" t="s">
        <v>45</v>
      </c>
      <c r="B22" s="7" t="s">
        <v>293</v>
      </c>
      <c r="C22" s="24">
        <v>4</v>
      </c>
      <c r="D22" s="38">
        <f>61.04+61.04+61.04+64.12+64.12</f>
        <v>311.36</v>
      </c>
      <c r="E22" s="7"/>
    </row>
    <row r="23" spans="1:5" x14ac:dyDescent="0.35">
      <c r="A23" s="19" t="s">
        <v>46</v>
      </c>
      <c r="B23" s="7" t="s">
        <v>294</v>
      </c>
      <c r="C23" s="24">
        <v>1</v>
      </c>
      <c r="D23" s="38">
        <f>20.91+20.91+20.91+20.91+20.91+20.91+20.82+20.82+20.82+20.82</f>
        <v>208.73999999999998</v>
      </c>
      <c r="E23" s="7"/>
    </row>
    <row r="24" spans="1:5" x14ac:dyDescent="0.35">
      <c r="A24" s="19" t="s">
        <v>47</v>
      </c>
      <c r="B24" s="7" t="s">
        <v>295</v>
      </c>
      <c r="C24" s="24">
        <v>1</v>
      </c>
      <c r="D24" s="38">
        <f>26.35+52.7+26.35+20.91+26.35+29.98+29.98+29.98+29.98+29.98</f>
        <v>302.56</v>
      </c>
      <c r="E24" s="7"/>
    </row>
    <row r="25" spans="1:5" x14ac:dyDescent="0.35">
      <c r="A25" s="19" t="s">
        <v>48</v>
      </c>
      <c r="B25" s="7" t="s">
        <v>296</v>
      </c>
      <c r="C25" s="24">
        <v>4</v>
      </c>
      <c r="D25" s="38">
        <f>75.28+75.28+84.68+84.68+84.68</f>
        <v>404.6</v>
      </c>
      <c r="E25" s="7"/>
    </row>
    <row r="26" spans="1:5" x14ac:dyDescent="0.35">
      <c r="A26" s="19" t="s">
        <v>49</v>
      </c>
      <c r="B26" s="7" t="s">
        <v>297</v>
      </c>
      <c r="C26" s="24">
        <v>1</v>
      </c>
      <c r="D26" s="38">
        <f>151.94+75.97+75.97+75.97+75.97+82.59+82.59+82.59+165.18</f>
        <v>868.77000000000021</v>
      </c>
      <c r="E26" s="7"/>
    </row>
    <row r="27" spans="1:5" x14ac:dyDescent="0.35">
      <c r="A27" s="19" t="s">
        <v>50</v>
      </c>
      <c r="B27" s="7" t="s">
        <v>298</v>
      </c>
      <c r="C27" s="24">
        <v>1</v>
      </c>
      <c r="D27" s="38">
        <f>103.85+103.85+114.51+114.51</f>
        <v>436.71999999999997</v>
      </c>
      <c r="E27" s="7"/>
    </row>
    <row r="28" spans="1:5" x14ac:dyDescent="0.35">
      <c r="A28" s="19" t="s">
        <v>51</v>
      </c>
      <c r="B28" s="7" t="s">
        <v>299</v>
      </c>
      <c r="C28" s="24">
        <v>1</v>
      </c>
      <c r="D28" s="38">
        <f>4.83+4.83+6.44+6.44+8.05+8.05+6.44+8.05+8.05+6.44+6.44+4.83+6.44+6.44+6.44+8.05+6.44+6.44+6.44+6.44+6.44+6.44+8.05+6.44+6.44+8.05+6.44+6.44+6.44+6.44+4.83+4.83+4.83+4.83+3.22+4.83+2.76+2.76+2.76+2.76+5.52+5.52+11.04+11.04+11.04+11.04+11.04+11.04+13.8+13.8+13.8+11.04+11.04+11.04+11.04+11.04+11.04+11.04+13.8+13.8+13.8+11.04+11.04+11.04+11.04+11.04+11.04+13.8+13.8+13.8+11.04+13.8</f>
        <v>607.8900000000001</v>
      </c>
      <c r="E28" s="7"/>
    </row>
    <row r="29" spans="1:5" x14ac:dyDescent="0.35">
      <c r="A29" s="19" t="s">
        <v>52</v>
      </c>
      <c r="B29" s="7" t="s">
        <v>300</v>
      </c>
      <c r="C29" s="24">
        <v>4</v>
      </c>
      <c r="D29" s="38">
        <f>35.96+27.6+17.98+13.8+20.7+35.96+27.6+17.98+26.97+27.6+35.96+53.94+13.8+20.7+53.94+20.7+17.9+8.95+71.6+35.8+89.5+44.75+71.6+35.8+89.5+44.75+71.6+35.8+6.89+20.67+13.78+20.67+8.95+35.8+44.75+35.8+44.75+35.8</f>
        <v>1336.6</v>
      </c>
      <c r="E29" s="7"/>
    </row>
    <row r="30" spans="1:5" x14ac:dyDescent="0.35">
      <c r="A30" s="19" t="s">
        <v>53</v>
      </c>
      <c r="B30" s="7" t="s">
        <v>301</v>
      </c>
      <c r="C30" s="24">
        <v>1</v>
      </c>
      <c r="D30" s="38">
        <f>16.72+16.72+20.9+16.72+16.72+12.54+13.88+27.76+27.76+34.7+27.76+34.7</f>
        <v>266.87999999999994</v>
      </c>
      <c r="E30" s="7"/>
    </row>
    <row r="31" spans="1:5" x14ac:dyDescent="0.35">
      <c r="A31" s="19" t="s">
        <v>54</v>
      </c>
      <c r="B31" s="7" t="s">
        <v>302</v>
      </c>
      <c r="C31" s="26" t="s">
        <v>303</v>
      </c>
      <c r="D31" s="38">
        <f>56.46</f>
        <v>56.46</v>
      </c>
      <c r="E31" s="7"/>
    </row>
    <row r="32" spans="1:5" x14ac:dyDescent="0.35">
      <c r="A32" s="19" t="s">
        <v>55</v>
      </c>
      <c r="B32" s="7" t="s">
        <v>304</v>
      </c>
      <c r="C32" s="24">
        <v>2</v>
      </c>
      <c r="D32" s="38">
        <f>138+138+138+138+138+137.42+137.42+137.42+274.84+137.42</f>
        <v>1514.52</v>
      </c>
      <c r="E32" s="7"/>
    </row>
    <row r="33" spans="1:6" x14ac:dyDescent="0.35">
      <c r="A33" s="19" t="s">
        <v>56</v>
      </c>
      <c r="B33" s="7" t="s">
        <v>305</v>
      </c>
      <c r="C33" s="24">
        <v>1</v>
      </c>
      <c r="D33" s="38">
        <f>51.36+102.7+51.36+51.36+51.36+51.36+52.05+52.05+52.05+52.05+104.1+52.05</f>
        <v>723.85</v>
      </c>
      <c r="E33" s="46" t="s">
        <v>713</v>
      </c>
      <c r="F33" s="47"/>
    </row>
    <row r="34" spans="1:6" x14ac:dyDescent="0.35">
      <c r="A34" s="19" t="s">
        <v>577</v>
      </c>
      <c r="B34" s="17" t="s">
        <v>306</v>
      </c>
      <c r="C34" s="23" t="s">
        <v>307</v>
      </c>
      <c r="D34" s="40">
        <f>15.58+15.58+15.58+15.58+23.37+23.37</f>
        <v>109.06</v>
      </c>
      <c r="E34" s="27"/>
    </row>
    <row r="35" spans="1:6" x14ac:dyDescent="0.35">
      <c r="A35" s="19" t="s">
        <v>578</v>
      </c>
      <c r="B35" s="7" t="s">
        <v>308</v>
      </c>
      <c r="C35" s="24">
        <v>4</v>
      </c>
      <c r="D35" s="38">
        <f>35.96+17.76+35.96+17.98+23.68+11.84+35.96+23.68+17.98+26.97+23.68+5.93+53.94+35.96+17.76+11.84+17.79+11.86+53.94+17.76+17.79+16.52+8.26+8.26+66.08+33.04+33.04+82.6+41.3+41.3+66.08+33.04+33.04+66.08+33.04+33.04+82.6+41.3+41.3</f>
        <v>1275.9399999999996</v>
      </c>
      <c r="E35" s="7"/>
    </row>
    <row r="36" spans="1:6" x14ac:dyDescent="0.35">
      <c r="A36" s="19" t="s">
        <v>579</v>
      </c>
      <c r="B36" s="7" t="s">
        <v>309</v>
      </c>
      <c r="C36" s="24">
        <v>1</v>
      </c>
      <c r="D36" s="38">
        <f>11.44+14.3+14.3+11.44+11.44+11.44+11.44+14.3+14.3+11.44+8.58+8.58+3.68+7.36+14.72+14.72+18.4+14.72+14.72+18.4+18.4+14.72+14.72+18.4</f>
        <v>315.96000000000004</v>
      </c>
      <c r="E36" s="7"/>
    </row>
    <row r="37" spans="1:6" x14ac:dyDescent="0.35">
      <c r="A37" s="19" t="s">
        <v>580</v>
      </c>
      <c r="B37" s="7" t="s">
        <v>310</v>
      </c>
      <c r="C37" s="24">
        <v>1</v>
      </c>
      <c r="D37" s="38">
        <f>6.96+6.96+6.96+6.96+6.96+6.96+6.93+6.93+6.93+6.93+6.93</f>
        <v>76.41</v>
      </c>
      <c r="E37" s="7"/>
    </row>
    <row r="38" spans="1:6" x14ac:dyDescent="0.35">
      <c r="A38" s="19" t="s">
        <v>581</v>
      </c>
      <c r="B38" s="7" t="s">
        <v>311</v>
      </c>
      <c r="C38" s="24">
        <v>2</v>
      </c>
      <c r="D38" s="38">
        <f>19.52+19.52+19.52+19.52+19.52+38.88+19.44+19.44+19.44+19.44</f>
        <v>214.23999999999998</v>
      </c>
      <c r="E38" s="7"/>
    </row>
    <row r="39" spans="1:6" x14ac:dyDescent="0.35">
      <c r="A39" s="19" t="s">
        <v>582</v>
      </c>
      <c r="B39" s="7" t="s">
        <v>312</v>
      </c>
      <c r="C39" s="24">
        <v>2</v>
      </c>
      <c r="D39" s="38">
        <f>144.04+144.04+144.04+144.04+144.04+144.04+143.42+286.84+143.42+143.42</f>
        <v>1581.34</v>
      </c>
      <c r="E39" s="7"/>
    </row>
    <row r="40" spans="1:6" x14ac:dyDescent="0.35">
      <c r="A40" s="19" t="s">
        <v>583</v>
      </c>
      <c r="B40" s="7" t="s">
        <v>313</v>
      </c>
      <c r="C40" s="24">
        <v>2</v>
      </c>
      <c r="D40" s="38">
        <f>44.6+44.6+44.6+44.6+44.6+44.6+49.96+49.96+49.96+49.96+49.96</f>
        <v>517.4</v>
      </c>
      <c r="E40" s="7"/>
    </row>
    <row r="41" spans="1:6" x14ac:dyDescent="0.35">
      <c r="A41" s="19" t="s">
        <v>584</v>
      </c>
      <c r="B41" s="7" t="s">
        <v>314</v>
      </c>
      <c r="C41" s="24">
        <v>1</v>
      </c>
      <c r="D41" s="38">
        <f>6.97+6.97+6.97+6.94+6.94+6.94</f>
        <v>41.73</v>
      </c>
      <c r="E41" s="7"/>
    </row>
    <row r="42" spans="1:6" x14ac:dyDescent="0.35">
      <c r="A42" s="19" t="s">
        <v>585</v>
      </c>
      <c r="B42" s="7" t="s">
        <v>315</v>
      </c>
      <c r="C42" s="24">
        <v>2</v>
      </c>
      <c r="D42" s="38">
        <f>29.98+29.98+29.98+29.98+29.98+29.84+29.84+29.84+29.84+29.84+29.84</f>
        <v>328.93999999999994</v>
      </c>
      <c r="E42" s="7"/>
    </row>
    <row r="43" spans="1:6" x14ac:dyDescent="0.35">
      <c r="A43" s="19" t="s">
        <v>586</v>
      </c>
      <c r="B43" s="28" t="s">
        <v>316</v>
      </c>
      <c r="C43" s="24">
        <v>1</v>
      </c>
      <c r="D43" s="38">
        <f>19.52+19.52+19.52+19.52+19.52+19.52+22.21+22.21+22.21+22.21+22.21</f>
        <v>228.17000000000002</v>
      </c>
      <c r="E43" s="7"/>
    </row>
    <row r="44" spans="1:6" x14ac:dyDescent="0.35">
      <c r="A44" s="19" t="s">
        <v>587</v>
      </c>
      <c r="B44" s="28" t="s">
        <v>317</v>
      </c>
      <c r="C44" s="24">
        <v>3</v>
      </c>
      <c r="D44" s="38">
        <f>89.61+89.61+89.61+89.22+89.22</f>
        <v>447.27</v>
      </c>
      <c r="E44" s="7"/>
    </row>
    <row r="45" spans="1:6" x14ac:dyDescent="0.35">
      <c r="A45" s="19" t="s">
        <v>588</v>
      </c>
      <c r="B45" s="28" t="s">
        <v>318</v>
      </c>
      <c r="C45" s="24">
        <v>1</v>
      </c>
      <c r="D45" s="38">
        <f>10.98+32.94+21.96+21.96+10.98+21.96+11.4+22.8+22.8+22.8+22.8+22.8</f>
        <v>246.18000000000006</v>
      </c>
      <c r="E45" s="7"/>
    </row>
    <row r="46" spans="1:6" x14ac:dyDescent="0.35">
      <c r="A46" s="19" t="s">
        <v>589</v>
      </c>
      <c r="B46" s="28" t="s">
        <v>319</v>
      </c>
      <c r="C46" s="24">
        <v>1</v>
      </c>
      <c r="D46" s="38">
        <f>36.94+36.94+36.94+43.03+43.03</f>
        <v>196.88</v>
      </c>
      <c r="E46" s="7"/>
    </row>
    <row r="47" spans="1:6" x14ac:dyDescent="0.35">
      <c r="A47" s="19" t="s">
        <v>590</v>
      </c>
      <c r="B47" s="28" t="s">
        <v>320</v>
      </c>
      <c r="C47" s="24">
        <v>3</v>
      </c>
      <c r="D47" s="38">
        <f>133.8+66.9+66.9+133.8+79.11+79.11+79.11+158.22+79.11</f>
        <v>876.06000000000006</v>
      </c>
      <c r="E47" s="7"/>
    </row>
    <row r="48" spans="1:6" x14ac:dyDescent="0.35">
      <c r="A48" s="19" t="s">
        <v>591</v>
      </c>
      <c r="B48" s="28" t="s">
        <v>321</v>
      </c>
      <c r="C48" s="24">
        <v>1</v>
      </c>
      <c r="D48" s="38">
        <f>28.58+28.58+28.58+28.58+28.58+28.58+28.45+56.9+28.45+28.45</f>
        <v>313.7299999999999</v>
      </c>
      <c r="E48" s="7"/>
    </row>
    <row r="49" spans="1:5" x14ac:dyDescent="0.35">
      <c r="A49" s="19" t="s">
        <v>592</v>
      </c>
      <c r="B49" s="28" t="s">
        <v>322</v>
      </c>
      <c r="C49" s="24">
        <v>2</v>
      </c>
      <c r="D49" s="38">
        <f>30.68+15.34+15.34+15.34+19.44+19.44+19.44+19.44+38.88</f>
        <v>193.34</v>
      </c>
      <c r="E49" s="7"/>
    </row>
    <row r="50" spans="1:5" x14ac:dyDescent="0.35">
      <c r="A50" s="19" t="s">
        <v>593</v>
      </c>
      <c r="B50" s="28" t="s">
        <v>323</v>
      </c>
      <c r="C50" s="24">
        <v>2</v>
      </c>
      <c r="D50" s="38">
        <f>16.72+16.72+16.72+16.72+16.72+16.72+16.66+16.66+16.66+16.66+16.66</f>
        <v>183.61999999999998</v>
      </c>
      <c r="E50" s="7"/>
    </row>
    <row r="51" spans="1:5" x14ac:dyDescent="0.35">
      <c r="A51" s="19" t="s">
        <v>594</v>
      </c>
      <c r="B51" s="28" t="s">
        <v>324</v>
      </c>
      <c r="C51" s="24">
        <v>1</v>
      </c>
      <c r="D51" s="38">
        <f>9.06+9.06+9.06+9.06+9.06+9.06+13.19+13.19+13.19+13.19+13.19</f>
        <v>120.31</v>
      </c>
      <c r="E51" s="7"/>
    </row>
    <row r="52" spans="1:5" ht="29" x14ac:dyDescent="0.35">
      <c r="A52" s="19" t="s">
        <v>595</v>
      </c>
      <c r="B52" s="29" t="s">
        <v>325</v>
      </c>
      <c r="C52" s="23" t="s">
        <v>326</v>
      </c>
      <c r="D52" s="40">
        <f>12.54+12.54+12.54+12.54+18.81+15.69+15.69+20.92+20.92+26.15+20.92+26.15+26.15+20.92+20.92+20.92+20.92+20.92+26.15+20.92+20.92+20.92+20.92+20.92+26.15+20.92+26.15+20.92+20.92+20.92+15.69+15.69+15.69+10.46+10.46+7.63+7.63+7.63+7.63+7.63+30.52+30.52+30.52+30.52+30.52+38.15+38.15+38.15+30.52+30.52+30.52+30.52+30.52+30.52+30.52+38.15+30.52+30.52+30.52+30.52+30.52+38.15+38.15+38.15+30.52</f>
        <v>1535.4400000000003</v>
      </c>
      <c r="E52" s="7"/>
    </row>
    <row r="53" spans="1:5" x14ac:dyDescent="0.35">
      <c r="A53" s="19" t="s">
        <v>596</v>
      </c>
      <c r="B53" s="28" t="s">
        <v>327</v>
      </c>
      <c r="C53" s="24">
        <v>1</v>
      </c>
      <c r="D53" s="38">
        <f>55.06+55.06+54.83</f>
        <v>164.95</v>
      </c>
      <c r="E53" s="7"/>
    </row>
    <row r="54" spans="1:5" x14ac:dyDescent="0.35">
      <c r="A54" s="19" t="s">
        <v>597</v>
      </c>
      <c r="B54" s="28" t="s">
        <v>328</v>
      </c>
      <c r="C54" s="24">
        <v>2</v>
      </c>
      <c r="D54" s="38">
        <f>158+79+79+79+79+79+157.32+157.32+157.32+157.32+157.32</f>
        <v>1339.5999999999997</v>
      </c>
      <c r="E54" s="7"/>
    </row>
    <row r="55" spans="1:5" x14ac:dyDescent="0.35">
      <c r="A55" s="19" t="s">
        <v>598</v>
      </c>
      <c r="B55" s="28" t="s">
        <v>329</v>
      </c>
      <c r="C55" s="24">
        <v>1</v>
      </c>
      <c r="D55" s="38">
        <f>104.55</f>
        <v>104.55</v>
      </c>
      <c r="E55" s="7"/>
    </row>
    <row r="56" spans="1:5" x14ac:dyDescent="0.35">
      <c r="A56" s="19" t="s">
        <v>599</v>
      </c>
      <c r="B56" s="28" t="s">
        <v>330</v>
      </c>
      <c r="C56" s="24">
        <v>1</v>
      </c>
      <c r="D56" s="38">
        <f>104.1</f>
        <v>104.1</v>
      </c>
      <c r="E56" s="7"/>
    </row>
    <row r="57" spans="1:5" x14ac:dyDescent="0.35">
      <c r="A57" s="19" t="s">
        <v>600</v>
      </c>
      <c r="B57" s="28" t="s">
        <v>331</v>
      </c>
      <c r="C57" s="24">
        <v>1</v>
      </c>
      <c r="D57" s="38">
        <f>104.55+104.1</f>
        <v>208.64999999999998</v>
      </c>
      <c r="E57" s="7"/>
    </row>
    <row r="58" spans="1:5" x14ac:dyDescent="0.35">
      <c r="A58" s="19" t="s">
        <v>601</v>
      </c>
      <c r="B58" s="28" t="s">
        <v>332</v>
      </c>
      <c r="C58" s="24">
        <v>2</v>
      </c>
      <c r="D58" s="38">
        <f>209.1+208.2</f>
        <v>417.29999999999995</v>
      </c>
      <c r="E58" s="7"/>
    </row>
    <row r="59" spans="1:5" x14ac:dyDescent="0.35">
      <c r="A59" s="19" t="s">
        <v>602</v>
      </c>
      <c r="B59" s="28" t="s">
        <v>333</v>
      </c>
      <c r="C59" s="24">
        <v>1</v>
      </c>
      <c r="D59" s="38">
        <f>104.55</f>
        <v>104.55</v>
      </c>
      <c r="E59" s="7"/>
    </row>
    <row r="60" spans="1:5" x14ac:dyDescent="0.35">
      <c r="A60" s="19" t="s">
        <v>603</v>
      </c>
      <c r="B60" s="28" t="s">
        <v>334</v>
      </c>
      <c r="C60" s="24">
        <v>1</v>
      </c>
      <c r="D60" s="38">
        <f>104.1</f>
        <v>104.1</v>
      </c>
      <c r="E60" s="7"/>
    </row>
    <row r="61" spans="1:5" x14ac:dyDescent="0.35">
      <c r="A61" s="19" t="s">
        <v>604</v>
      </c>
      <c r="B61" s="28" t="s">
        <v>335</v>
      </c>
      <c r="C61" s="24">
        <v>2</v>
      </c>
      <c r="D61" s="38">
        <f>209.1+208.2</f>
        <v>417.29999999999995</v>
      </c>
      <c r="E61" s="7"/>
    </row>
    <row r="62" spans="1:5" x14ac:dyDescent="0.35">
      <c r="A62" s="19" t="s">
        <v>605</v>
      </c>
      <c r="B62" s="28" t="s">
        <v>336</v>
      </c>
      <c r="C62" s="24">
        <v>1</v>
      </c>
      <c r="D62" s="38">
        <f>104.55</f>
        <v>104.55</v>
      </c>
      <c r="E62" s="7"/>
    </row>
    <row r="63" spans="1:5" ht="29" x14ac:dyDescent="0.35">
      <c r="A63" s="19" t="s">
        <v>606</v>
      </c>
      <c r="B63" s="29" t="s">
        <v>337</v>
      </c>
      <c r="C63" s="23" t="s">
        <v>338</v>
      </c>
      <c r="D63" s="40">
        <f>240.84+240.84+321.12+321.12+401.4+401.4+14.79+14.79+19.72+19.72+24.65+24.65+2.97+2.97+2.97+294.36+367.95+367.95+294.36+294.36+220.77+19.72+24.65+24.65+19.72+19.72+14.79+11.88+14.85+14.85+11.88+11.88+8.91+294.36+294.36+294.36+367.95+294.36+294.36+19.72+19.72+19.72+24.65+19.72+19.72+19.72+19.72+19.72+24.65+19.72+19.72+80.28+220.77+220.77+80.28+80.28+220.77+80.28+220.77+220.77+160.56+220.77+160.56+19.72+19.72+19.72+19.72+24.65+24.65+19.72+19.72+19.72+19.72+24.65+24.65+321.12+401.4+321.12+321.12+321.12+321.12+19.72+24.65+19.72+19.72+19.72+19.72+19.72+24.65+19.72+19.72+19.72+19.72+240.84+240.84+240.84+240.84+160.56+240.84+14.79+14.79+14.79+14.79+9.86+14.79+14.79+14.79+14.79+14.79+9.86+14.79+96.24+96.24+96.24+192.48+192.48+8.02+8.02+8.02+8.02+16.04+16.04+8.02+8.02+8.02+8.02+16.04+16.04+384.96+384.96+384.96+384.96+384.96+384.96+32.08+32.08+32.08+32.08+32.08+32.08+32.08+32.08+32.08+32.08+32.08+32.08+481.2+481.2+481.2+384.96+384.96+384.96+40.1+40.1+40.1+32.08+32.08+32.08+40.1+40.1+40.1+32.08+32.08+32.08+384.96+384.96+384.96+384.96+481.2+481.2+32.08+32.08+32.08+32.08+40.1+40.1+32.08+32.08+32.08+32.08+40.1+40.1+481.2+384.96+384.96+384.96+384.96+384.96+40.1+32.08+32.08+32.08+32.08+32.08+40.1+32.08+384.96+481.2+481.2+481.2+384.96+481.2+32.08+40.1+40.1+40.1+32.08+40.1+32.08+40.1+40.1+40.1+32.08+40.1</f>
        <v>27456.630000000012</v>
      </c>
      <c r="E63" s="7"/>
    </row>
    <row r="64" spans="1:5" x14ac:dyDescent="0.35">
      <c r="A64" s="19" t="s">
        <v>607</v>
      </c>
      <c r="B64" s="28" t="s">
        <v>339</v>
      </c>
      <c r="C64" s="24">
        <v>1</v>
      </c>
      <c r="D64" s="38">
        <f>55.06+55.06+110.13+55.06+58.99+58.99+58.99+117.98+58.99</f>
        <v>629.25</v>
      </c>
      <c r="E64" s="7"/>
    </row>
    <row r="65" spans="1:5" x14ac:dyDescent="0.35">
      <c r="A65" s="19" t="s">
        <v>608</v>
      </c>
      <c r="B65" s="28" t="s">
        <v>340</v>
      </c>
      <c r="C65" s="26" t="s">
        <v>341</v>
      </c>
      <c r="D65" s="38">
        <f>120.12</f>
        <v>120.12</v>
      </c>
      <c r="E65" s="7"/>
    </row>
    <row r="66" spans="1:5" x14ac:dyDescent="0.35">
      <c r="A66" s="19" t="s">
        <v>609</v>
      </c>
      <c r="B66" s="30" t="s">
        <v>342</v>
      </c>
      <c r="C66" s="24">
        <v>2</v>
      </c>
      <c r="D66" s="38">
        <f>1.91+7.64+7.64+1.91+7.64+7.64+11.46+11.46+4.23+4.23+5.64+5.64+7.05+7.05+7.64+9.55+9.55+7.64+7.64+5.73+5.64+7.05+7.05+5.64+5.64+4.23+7.64+7.64+7.64+9.55+7.64+7.64+5.64+5.64+5.64+7.05+5.64+5.64+7.64+7.64+7.64+7.64+9.55+9.55+5.64+5.64+5.64+5.64+7.05+7.05+7.64+9.55+7.64+7.64+7.64+7.64+5.64+7.05+5.64+5.64+5.64+5.64+5.73+5.73+5.73+3.82+3.82+3.82+4.23+4.23+4.23+2.82+4.23+4.23+1.87+1.87+1.87+1.87+3.74+3.74+1.87+1.87+1.87+1.87+3.74+3.74+7.48+7.48+7.48+7.48+7.48+7.48+7.48+7.48+7.48+7.48+7.48+7.48+9.35+9.35+9.35+7.48+7.48+7.48+9.35+9.35+9.35+7.48+7.48+7.48+7.48+7.48+7.48+7.48+9.35+9.35+7.48+7.48+7.48+7.48+9.35+9.35+9.35+7.48+7.48+7.48+7.48+7.48+9.35+7.48+7.48+7.48+7.48+7.48+7.48+9.35+9.35+7.48+9.35+9.35+7.48+9.35+9.35+7.48+9.35+9.35</f>
        <v>995.20000000000107</v>
      </c>
      <c r="E66" s="7"/>
    </row>
    <row r="67" spans="1:5" x14ac:dyDescent="0.35">
      <c r="A67" s="19" t="s">
        <v>610</v>
      </c>
      <c r="B67" s="30" t="s">
        <v>343</v>
      </c>
      <c r="C67" s="24">
        <v>1</v>
      </c>
      <c r="D67" s="38">
        <f>20.91+20.91+20.91+20.82+20.82+20.82</f>
        <v>125.19</v>
      </c>
      <c r="E67" s="7"/>
    </row>
    <row r="68" spans="1:5" ht="26" x14ac:dyDescent="0.35">
      <c r="A68" s="19" t="s">
        <v>611</v>
      </c>
      <c r="B68" s="31" t="s">
        <v>344</v>
      </c>
      <c r="C68" s="24">
        <v>1</v>
      </c>
      <c r="D68" s="38">
        <f>23.23+23.23+23.23+23.23+23.23+23.23+23.13+46.26+23.13+23.13</f>
        <v>255.02999999999997</v>
      </c>
      <c r="E68" s="7"/>
    </row>
    <row r="69" spans="1:5" ht="29" x14ac:dyDescent="0.35">
      <c r="A69" s="19" t="s">
        <v>612</v>
      </c>
      <c r="B69" s="29" t="s">
        <v>345</v>
      </c>
      <c r="C69" s="23" t="s">
        <v>346</v>
      </c>
      <c r="D69" s="40">
        <f>973.2+973.2+1216.5+973.2+729.9+242.2+968.8+1211+726.6+242.2+1065.68+1065.68</f>
        <v>10388.160000000002</v>
      </c>
      <c r="E69" s="7"/>
    </row>
    <row r="70" spans="1:5" ht="29" x14ac:dyDescent="0.35">
      <c r="A70" s="19" t="s">
        <v>613</v>
      </c>
      <c r="B70" s="28" t="s">
        <v>347</v>
      </c>
      <c r="C70" s="32" t="s">
        <v>348</v>
      </c>
      <c r="D70" s="38">
        <f>33.32+66.64+66.64+66.64+66.64+16.59+66.36+82.95+66.36</f>
        <v>532.14</v>
      </c>
      <c r="E70" s="7"/>
    </row>
    <row r="71" spans="1:5" ht="29" x14ac:dyDescent="0.35">
      <c r="A71" s="19" t="s">
        <v>614</v>
      </c>
      <c r="B71" s="29" t="s">
        <v>129</v>
      </c>
      <c r="C71" s="23" t="s">
        <v>349</v>
      </c>
      <c r="D71" s="40">
        <f>134.19+13.87+115.02+13.87+230.04+27.74+115.02+13.87+115.02+13.87+124.5+20.75+124.5+20.75+124.5+20.75+124.5+20.75+124.5+20.75+124.5+20.75</f>
        <v>1664.01</v>
      </c>
      <c r="E71" s="7"/>
    </row>
    <row r="72" spans="1:5" x14ac:dyDescent="0.35">
      <c r="A72" s="19" t="s">
        <v>615</v>
      </c>
      <c r="B72" s="28" t="s">
        <v>350</v>
      </c>
      <c r="C72" s="24">
        <v>3</v>
      </c>
      <c r="D72" s="38">
        <f>16.72+6.97+16.72+6.97+16.72+6.97+16.72+6.97+16.72+6.97+16.72+6.97+16.66+8.33+33.32+16.66+16.66+8.33+16.66+8.33</f>
        <v>267.08999999999997</v>
      </c>
      <c r="E72" s="7"/>
    </row>
    <row r="73" spans="1:5" ht="29" x14ac:dyDescent="0.35">
      <c r="A73" s="19" t="s">
        <v>616</v>
      </c>
      <c r="B73" s="29" t="s">
        <v>130</v>
      </c>
      <c r="C73" s="23" t="s">
        <v>351</v>
      </c>
      <c r="D73" s="40">
        <f>40.16+20.08+16.04+20.08+20.08+8.02+8.02+50.2+20.05+20.08+30.12+16.04+80.32+16.04+20.08+40.16+8.02+4.01+21.92+10.96+43.84+21.92+21.92+21.92+10.96+10.96+54.8+27.4+43.84+21.92+54.8+27.4</f>
        <v>832.15999999999985</v>
      </c>
      <c r="E73" s="7"/>
    </row>
    <row r="74" spans="1:5" x14ac:dyDescent="0.35">
      <c r="A74" s="19" t="s">
        <v>617</v>
      </c>
      <c r="B74" s="28" t="s">
        <v>352</v>
      </c>
      <c r="C74" s="24">
        <v>1</v>
      </c>
      <c r="D74" s="38">
        <f>11.5+23+11.5+23+11.8+23.6+23.6+23.6+23.6+23.6</f>
        <v>198.79999999999998</v>
      </c>
      <c r="E74" s="7"/>
    </row>
    <row r="75" spans="1:5" x14ac:dyDescent="0.35">
      <c r="A75" s="19" t="s">
        <v>618</v>
      </c>
      <c r="B75" s="28" t="s">
        <v>353</v>
      </c>
      <c r="C75" s="24">
        <v>1</v>
      </c>
      <c r="D75" s="38">
        <f>56.55+56.55+56.55+56.55+56.55+64.4+64.4+64.4+128.8+64.4+128.8</f>
        <v>797.95</v>
      </c>
      <c r="E75" s="7"/>
    </row>
    <row r="76" spans="1:5" x14ac:dyDescent="0.35">
      <c r="A76" s="19" t="s">
        <v>619</v>
      </c>
      <c r="B76" s="28" t="s">
        <v>354</v>
      </c>
      <c r="C76" s="24">
        <v>3</v>
      </c>
      <c r="D76" s="38">
        <f>83.64+83.64+83.28+83.28+166.56</f>
        <v>500.40000000000003</v>
      </c>
      <c r="E76" s="7"/>
    </row>
    <row r="77" spans="1:5" x14ac:dyDescent="0.35">
      <c r="A77" s="19" t="s">
        <v>620</v>
      </c>
      <c r="B77" s="28" t="s">
        <v>355</v>
      </c>
      <c r="C77" s="24">
        <v>2</v>
      </c>
      <c r="D77" s="38">
        <f>19.38+19.38+19.38+20.68+20.68+20.68+20.68+20.68+20.68</f>
        <v>182.22000000000003</v>
      </c>
      <c r="E77" s="7"/>
    </row>
    <row r="78" spans="1:5" ht="29" x14ac:dyDescent="0.35">
      <c r="A78" s="19" t="s">
        <v>621</v>
      </c>
      <c r="B78" s="29" t="s">
        <v>356</v>
      </c>
      <c r="C78" s="23" t="s">
        <v>357</v>
      </c>
      <c r="D78" s="40">
        <f>6.9+27.6+14.53+9.62+19.24+19.24+19.24+9.62+14.43+14.43+8.26+33.04+41.3+33.04+41.3+33.04</f>
        <v>344.83000000000004</v>
      </c>
      <c r="E78" s="7"/>
    </row>
    <row r="79" spans="1:5" x14ac:dyDescent="0.35">
      <c r="A79" s="19" t="s">
        <v>622</v>
      </c>
      <c r="B79" s="28" t="s">
        <v>358</v>
      </c>
      <c r="C79" s="24">
        <v>1</v>
      </c>
      <c r="D79" s="38">
        <f>69.26+34.63+34.63+34.63+34.63+38.98+38.98+38.98+38.98+38.98</f>
        <v>402.68000000000006</v>
      </c>
      <c r="E79" s="7"/>
    </row>
    <row r="80" spans="1:5" x14ac:dyDescent="0.35">
      <c r="A80" s="19" t="s">
        <v>623</v>
      </c>
      <c r="B80" s="28" t="s">
        <v>359</v>
      </c>
      <c r="C80" s="24">
        <v>1</v>
      </c>
      <c r="D80" s="38">
        <f>64.12+31.92</f>
        <v>96.04</v>
      </c>
      <c r="E80" s="7"/>
    </row>
    <row r="81" spans="1:5" x14ac:dyDescent="0.35">
      <c r="A81" s="19" t="s">
        <v>624</v>
      </c>
      <c r="B81" s="28" t="s">
        <v>132</v>
      </c>
      <c r="C81" s="24">
        <v>1</v>
      </c>
      <c r="D81" s="38">
        <f>4.18+4.18+4.18+4.18+4.18+6.25+6.25+6.25+6.25+6.25+6.25</f>
        <v>58.4</v>
      </c>
      <c r="E81" s="7"/>
    </row>
    <row r="82" spans="1:5" x14ac:dyDescent="0.35">
      <c r="A82" s="19" t="s">
        <v>625</v>
      </c>
      <c r="B82" s="28" t="s">
        <v>360</v>
      </c>
      <c r="C82" s="24">
        <v>2</v>
      </c>
      <c r="D82" s="38">
        <f>27.88+28.6+28.6+28.6</f>
        <v>113.68</v>
      </c>
      <c r="E82" s="7"/>
    </row>
    <row r="84" spans="1:5" x14ac:dyDescent="0.35">
      <c r="D84" s="97"/>
      <c r="E84" s="48"/>
    </row>
    <row r="85" spans="1:5" x14ac:dyDescent="0.35">
      <c r="D85" s="97"/>
      <c r="E85" s="48"/>
    </row>
  </sheetData>
  <mergeCells count="3">
    <mergeCell ref="A2:AL2"/>
    <mergeCell ref="A3:O3"/>
    <mergeCell ref="A1:B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2"/>
  <sheetViews>
    <sheetView tabSelected="1" topLeftCell="A164" workbookViewId="0">
      <selection activeCell="G170" sqref="G170"/>
    </sheetView>
  </sheetViews>
  <sheetFormatPr defaultRowHeight="14" x14ac:dyDescent="0.3"/>
  <cols>
    <col min="1" max="1" width="8.7265625" style="125"/>
    <col min="2" max="2" width="32.81640625" style="56" customWidth="1"/>
    <col min="3" max="3" width="35.81640625" style="56" customWidth="1"/>
    <col min="4" max="4" width="35" style="99" customWidth="1"/>
    <col min="5" max="5" width="24" style="53" customWidth="1"/>
    <col min="6" max="17" width="8.7265625" style="53"/>
    <col min="18" max="18" width="5.453125" style="53" customWidth="1"/>
    <col min="19" max="24" width="8.7265625" style="53" hidden="1" customWidth="1"/>
    <col min="25" max="25" width="12.7265625" style="53" hidden="1" customWidth="1"/>
    <col min="26" max="30" width="8.7265625" style="53" hidden="1" customWidth="1"/>
    <col min="31" max="31" width="0.81640625" style="53" hidden="1" customWidth="1"/>
    <col min="32" max="38" width="8.7265625" style="53" hidden="1" customWidth="1"/>
    <col min="39" max="16384" width="8.7265625" style="53"/>
  </cols>
  <sheetData>
    <row r="1" spans="1:38" x14ac:dyDescent="0.3">
      <c r="A1" s="130" t="s">
        <v>20</v>
      </c>
      <c r="B1" s="130"/>
    </row>
    <row r="2" spans="1:38" ht="25" customHeight="1" x14ac:dyDescent="0.3">
      <c r="A2" s="129" t="s">
        <v>12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</row>
    <row r="3" spans="1:38" ht="25" customHeight="1" thickBot="1" x14ac:dyDescent="0.35">
      <c r="A3" s="129" t="s">
        <v>13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</row>
    <row r="4" spans="1:38" ht="28.5" thickBot="1" x14ac:dyDescent="0.35">
      <c r="A4" s="57" t="s">
        <v>27</v>
      </c>
      <c r="B4" s="57" t="s">
        <v>14</v>
      </c>
      <c r="C4" s="57" t="s">
        <v>15</v>
      </c>
      <c r="D4" s="101" t="s">
        <v>88</v>
      </c>
      <c r="E4" s="101" t="s">
        <v>89</v>
      </c>
      <c r="F4" s="102" t="s">
        <v>90</v>
      </c>
    </row>
    <row r="5" spans="1:38" ht="42" x14ac:dyDescent="0.3">
      <c r="A5" s="60" t="s">
        <v>28</v>
      </c>
      <c r="B5" s="72" t="s">
        <v>91</v>
      </c>
      <c r="C5" s="103" t="s">
        <v>92</v>
      </c>
      <c r="D5" s="104">
        <v>32699.55</v>
      </c>
      <c r="E5" s="74"/>
      <c r="F5" s="105"/>
    </row>
    <row r="6" spans="1:38" ht="28" x14ac:dyDescent="0.3">
      <c r="A6" s="60" t="s">
        <v>29</v>
      </c>
      <c r="B6" s="44" t="s">
        <v>93</v>
      </c>
      <c r="C6" s="106" t="s">
        <v>94</v>
      </c>
      <c r="D6" s="69">
        <v>9000</v>
      </c>
      <c r="E6" s="76"/>
      <c r="F6" s="105"/>
    </row>
    <row r="7" spans="1:38" ht="56" x14ac:dyDescent="0.3">
      <c r="A7" s="60" t="s">
        <v>30</v>
      </c>
      <c r="B7" s="77" t="s">
        <v>150</v>
      </c>
      <c r="C7" s="103" t="s">
        <v>151</v>
      </c>
      <c r="D7" s="104">
        <v>1157.76</v>
      </c>
      <c r="E7" s="76"/>
    </row>
    <row r="8" spans="1:38" ht="112" x14ac:dyDescent="0.3">
      <c r="A8" s="60" t="s">
        <v>31</v>
      </c>
      <c r="B8" s="44" t="s">
        <v>152</v>
      </c>
      <c r="C8" s="106" t="s">
        <v>153</v>
      </c>
      <c r="D8" s="69">
        <v>1855.98</v>
      </c>
      <c r="E8" s="76"/>
    </row>
    <row r="9" spans="1:38" ht="56" x14ac:dyDescent="0.3">
      <c r="A9" s="60" t="s">
        <v>32</v>
      </c>
      <c r="B9" s="44" t="s">
        <v>154</v>
      </c>
      <c r="C9" s="106" t="s">
        <v>155</v>
      </c>
      <c r="D9" s="69">
        <v>2843.16</v>
      </c>
      <c r="E9" s="76"/>
    </row>
    <row r="10" spans="1:38" ht="42" x14ac:dyDescent="0.3">
      <c r="A10" s="60" t="s">
        <v>33</v>
      </c>
      <c r="B10" s="44" t="s">
        <v>156</v>
      </c>
      <c r="C10" s="106" t="s">
        <v>157</v>
      </c>
      <c r="D10" s="69">
        <v>2733.02</v>
      </c>
      <c r="E10" s="76"/>
    </row>
    <row r="11" spans="1:38" ht="70" x14ac:dyDescent="0.3">
      <c r="A11" s="60" t="s">
        <v>34</v>
      </c>
      <c r="B11" s="44" t="s">
        <v>158</v>
      </c>
      <c r="C11" s="106" t="s">
        <v>159</v>
      </c>
      <c r="D11" s="69">
        <v>287.64</v>
      </c>
      <c r="E11" s="76"/>
    </row>
    <row r="12" spans="1:38" ht="70" x14ac:dyDescent="0.3">
      <c r="A12" s="60" t="s">
        <v>35</v>
      </c>
      <c r="B12" s="44" t="s">
        <v>160</v>
      </c>
      <c r="C12" s="106" t="s">
        <v>161</v>
      </c>
      <c r="D12" s="69">
        <v>623.66</v>
      </c>
      <c r="E12" s="76"/>
    </row>
    <row r="13" spans="1:38" ht="56" x14ac:dyDescent="0.3">
      <c r="A13" s="60" t="s">
        <v>36</v>
      </c>
      <c r="B13" s="44" t="s">
        <v>162</v>
      </c>
      <c r="C13" s="106" t="s">
        <v>163</v>
      </c>
      <c r="D13" s="69">
        <v>7238.23</v>
      </c>
      <c r="E13" s="76"/>
    </row>
    <row r="14" spans="1:38" ht="70" x14ac:dyDescent="0.3">
      <c r="A14" s="60" t="s">
        <v>37</v>
      </c>
      <c r="B14" s="44" t="s">
        <v>164</v>
      </c>
      <c r="C14" s="106" t="s">
        <v>165</v>
      </c>
      <c r="D14" s="69">
        <v>0</v>
      </c>
      <c r="E14" s="76"/>
    </row>
    <row r="15" spans="1:38" ht="70" x14ac:dyDescent="0.3">
      <c r="A15" s="60" t="s">
        <v>38</v>
      </c>
      <c r="B15" s="44" t="s">
        <v>166</v>
      </c>
      <c r="C15" s="106" t="s">
        <v>167</v>
      </c>
      <c r="D15" s="69">
        <v>575.49</v>
      </c>
      <c r="E15" s="76"/>
    </row>
    <row r="16" spans="1:38" ht="70" x14ac:dyDescent="0.3">
      <c r="A16" s="60" t="s">
        <v>39</v>
      </c>
      <c r="B16" s="44" t="s">
        <v>168</v>
      </c>
      <c r="C16" s="106" t="s">
        <v>169</v>
      </c>
      <c r="D16" s="69">
        <v>0</v>
      </c>
      <c r="E16" s="76"/>
    </row>
    <row r="17" spans="1:5" ht="70" x14ac:dyDescent="0.3">
      <c r="A17" s="60" t="s">
        <v>40</v>
      </c>
      <c r="B17" s="107" t="s">
        <v>170</v>
      </c>
      <c r="C17" s="106" t="s">
        <v>171</v>
      </c>
      <c r="D17" s="69">
        <v>232.74</v>
      </c>
      <c r="E17" s="76"/>
    </row>
    <row r="18" spans="1:5" ht="112" x14ac:dyDescent="0.3">
      <c r="A18" s="60" t="s">
        <v>41</v>
      </c>
      <c r="B18" s="44" t="s">
        <v>172</v>
      </c>
      <c r="C18" s="106" t="s">
        <v>173</v>
      </c>
      <c r="D18" s="69">
        <v>143.82</v>
      </c>
      <c r="E18" s="76"/>
    </row>
    <row r="19" spans="1:5" ht="98" x14ac:dyDescent="0.3">
      <c r="A19" s="60" t="s">
        <v>42</v>
      </c>
      <c r="B19" s="44" t="s">
        <v>174</v>
      </c>
      <c r="C19" s="106" t="s">
        <v>175</v>
      </c>
      <c r="D19" s="69">
        <v>149.63999999999999</v>
      </c>
      <c r="E19" s="76"/>
    </row>
    <row r="20" spans="1:5" ht="70" x14ac:dyDescent="0.3">
      <c r="A20" s="60" t="s">
        <v>43</v>
      </c>
      <c r="B20" s="44" t="s">
        <v>176</v>
      </c>
      <c r="C20" s="106" t="s">
        <v>177</v>
      </c>
      <c r="D20" s="69">
        <v>431.46</v>
      </c>
      <c r="E20" s="76"/>
    </row>
    <row r="21" spans="1:5" ht="70" x14ac:dyDescent="0.3">
      <c r="A21" s="60" t="s">
        <v>44</v>
      </c>
      <c r="B21" s="44" t="s">
        <v>178</v>
      </c>
      <c r="C21" s="106" t="s">
        <v>179</v>
      </c>
      <c r="D21" s="69">
        <v>465.48</v>
      </c>
      <c r="E21" s="76"/>
    </row>
    <row r="22" spans="1:5" ht="56" x14ac:dyDescent="0.3">
      <c r="A22" s="60" t="s">
        <v>45</v>
      </c>
      <c r="B22" s="44" t="s">
        <v>180</v>
      </c>
      <c r="C22" s="106" t="s">
        <v>181</v>
      </c>
      <c r="D22" s="69">
        <v>1242.3</v>
      </c>
      <c r="E22" s="76"/>
    </row>
    <row r="23" spans="1:5" ht="84" x14ac:dyDescent="0.3">
      <c r="A23" s="60" t="s">
        <v>46</v>
      </c>
      <c r="B23" s="44" t="s">
        <v>182</v>
      </c>
      <c r="C23" s="106" t="s">
        <v>183</v>
      </c>
      <c r="D23" s="69">
        <v>1861.92</v>
      </c>
      <c r="E23" s="76"/>
    </row>
    <row r="24" spans="1:5" ht="70" x14ac:dyDescent="0.3">
      <c r="A24" s="60" t="s">
        <v>47</v>
      </c>
      <c r="B24" s="44" t="s">
        <v>184</v>
      </c>
      <c r="C24" s="106" t="s">
        <v>185</v>
      </c>
      <c r="D24" s="69">
        <v>232.74</v>
      </c>
      <c r="E24" s="76"/>
    </row>
    <row r="25" spans="1:5" ht="84" x14ac:dyDescent="0.3">
      <c r="A25" s="60" t="s">
        <v>48</v>
      </c>
      <c r="B25" s="44" t="s">
        <v>186</v>
      </c>
      <c r="C25" s="106" t="s">
        <v>187</v>
      </c>
      <c r="D25" s="69">
        <v>578.88</v>
      </c>
      <c r="E25" s="76"/>
    </row>
    <row r="26" spans="1:5" ht="56" x14ac:dyDescent="0.3">
      <c r="A26" s="60" t="s">
        <v>49</v>
      </c>
      <c r="B26" s="44" t="s">
        <v>188</v>
      </c>
      <c r="C26" s="106" t="s">
        <v>189</v>
      </c>
      <c r="D26" s="69">
        <v>862.92</v>
      </c>
      <c r="E26" s="76"/>
    </row>
    <row r="27" spans="1:5" ht="98" x14ac:dyDescent="0.3">
      <c r="A27" s="60" t="s">
        <v>50</v>
      </c>
      <c r="B27" s="44" t="s">
        <v>188</v>
      </c>
      <c r="C27" s="106" t="s">
        <v>190</v>
      </c>
      <c r="D27" s="69">
        <v>1150.56</v>
      </c>
      <c r="E27" s="76"/>
    </row>
    <row r="28" spans="1:5" ht="84" x14ac:dyDescent="0.3">
      <c r="A28" s="60" t="s">
        <v>51</v>
      </c>
      <c r="B28" s="44" t="s">
        <v>191</v>
      </c>
      <c r="C28" s="106" t="s">
        <v>192</v>
      </c>
      <c r="D28" s="69">
        <v>1073.28</v>
      </c>
      <c r="E28" s="76"/>
    </row>
    <row r="29" spans="1:5" ht="56" x14ac:dyDescent="0.3">
      <c r="A29" s="60" t="s">
        <v>52</v>
      </c>
      <c r="B29" s="44" t="s">
        <v>193</v>
      </c>
      <c r="C29" s="106" t="s">
        <v>194</v>
      </c>
      <c r="D29" s="69">
        <v>0</v>
      </c>
      <c r="E29" s="76"/>
    </row>
    <row r="30" spans="1:5" ht="84" x14ac:dyDescent="0.3">
      <c r="A30" s="60" t="s">
        <v>53</v>
      </c>
      <c r="B30" s="44" t="s">
        <v>195</v>
      </c>
      <c r="C30" s="106" t="s">
        <v>196</v>
      </c>
      <c r="D30" s="69">
        <v>149.63999999999999</v>
      </c>
      <c r="E30" s="76"/>
    </row>
    <row r="31" spans="1:5" ht="70" x14ac:dyDescent="0.3">
      <c r="A31" s="60" t="s">
        <v>54</v>
      </c>
      <c r="B31" s="44" t="s">
        <v>197</v>
      </c>
      <c r="C31" s="106" t="s">
        <v>198</v>
      </c>
      <c r="D31" s="69">
        <v>0</v>
      </c>
      <c r="E31" s="76"/>
    </row>
    <row r="32" spans="1:5" ht="42" x14ac:dyDescent="0.3">
      <c r="A32" s="60" t="s">
        <v>55</v>
      </c>
      <c r="B32" s="44" t="s">
        <v>199</v>
      </c>
      <c r="C32" s="106" t="s">
        <v>200</v>
      </c>
      <c r="D32" s="69">
        <v>149.63999999999999</v>
      </c>
      <c r="E32" s="76"/>
    </row>
    <row r="33" spans="1:5" ht="56" x14ac:dyDescent="0.3">
      <c r="A33" s="60" t="s">
        <v>56</v>
      </c>
      <c r="B33" s="44" t="s">
        <v>201</v>
      </c>
      <c r="C33" s="106" t="s">
        <v>202</v>
      </c>
      <c r="D33" s="69">
        <v>149.63999999999999</v>
      </c>
      <c r="E33" s="76"/>
    </row>
    <row r="34" spans="1:5" ht="42" x14ac:dyDescent="0.3">
      <c r="A34" s="60" t="s">
        <v>577</v>
      </c>
      <c r="B34" s="44" t="s">
        <v>203</v>
      </c>
      <c r="C34" s="106" t="s">
        <v>204</v>
      </c>
      <c r="D34" s="69">
        <v>149.63999999999999</v>
      </c>
      <c r="E34" s="76"/>
    </row>
    <row r="35" spans="1:5" ht="56" x14ac:dyDescent="0.3">
      <c r="A35" s="60" t="s">
        <v>578</v>
      </c>
      <c r="B35" s="44" t="s">
        <v>205</v>
      </c>
      <c r="C35" s="106" t="s">
        <v>206</v>
      </c>
      <c r="D35" s="69">
        <v>149.63999999999999</v>
      </c>
      <c r="E35" s="76"/>
    </row>
    <row r="36" spans="1:5" ht="56" x14ac:dyDescent="0.3">
      <c r="A36" s="60" t="s">
        <v>579</v>
      </c>
      <c r="B36" s="44" t="s">
        <v>207</v>
      </c>
      <c r="C36" s="106" t="s">
        <v>208</v>
      </c>
      <c r="D36" s="69">
        <v>149.63999999999999</v>
      </c>
      <c r="E36" s="76"/>
    </row>
    <row r="37" spans="1:5" ht="42" x14ac:dyDescent="0.3">
      <c r="A37" s="60" t="s">
        <v>580</v>
      </c>
      <c r="B37" s="44" t="s">
        <v>209</v>
      </c>
      <c r="C37" s="106" t="s">
        <v>210</v>
      </c>
      <c r="D37" s="69">
        <v>149.63999999999999</v>
      </c>
      <c r="E37" s="76"/>
    </row>
    <row r="38" spans="1:5" ht="42" x14ac:dyDescent="0.3">
      <c r="A38" s="60" t="s">
        <v>581</v>
      </c>
      <c r="B38" s="44" t="s">
        <v>211</v>
      </c>
      <c r="C38" s="106" t="s">
        <v>212</v>
      </c>
      <c r="D38" s="69">
        <v>149.63999999999999</v>
      </c>
      <c r="E38" s="76"/>
    </row>
    <row r="39" spans="1:5" ht="70" x14ac:dyDescent="0.3">
      <c r="A39" s="60" t="s">
        <v>582</v>
      </c>
      <c r="B39" s="44" t="s">
        <v>213</v>
      </c>
      <c r="C39" s="106" t="s">
        <v>214</v>
      </c>
      <c r="D39" s="69">
        <v>0</v>
      </c>
      <c r="E39" s="76"/>
    </row>
    <row r="40" spans="1:5" ht="28" x14ac:dyDescent="0.3">
      <c r="A40" s="60" t="s">
        <v>583</v>
      </c>
      <c r="B40" s="44" t="s">
        <v>215</v>
      </c>
      <c r="C40" s="106" t="s">
        <v>216</v>
      </c>
      <c r="D40" s="69">
        <v>336.8</v>
      </c>
      <c r="E40" s="76"/>
    </row>
    <row r="41" spans="1:5" ht="84" x14ac:dyDescent="0.3">
      <c r="A41" s="60" t="s">
        <v>584</v>
      </c>
      <c r="B41" s="77" t="s">
        <v>217</v>
      </c>
      <c r="C41" s="103" t="s">
        <v>218</v>
      </c>
      <c r="D41" s="108">
        <v>0</v>
      </c>
      <c r="E41" s="76"/>
    </row>
    <row r="42" spans="1:5" ht="84" x14ac:dyDescent="0.3">
      <c r="A42" s="60" t="s">
        <v>585</v>
      </c>
      <c r="B42" s="44" t="s">
        <v>219</v>
      </c>
      <c r="C42" s="106" t="s">
        <v>220</v>
      </c>
      <c r="D42" s="109">
        <v>578.88</v>
      </c>
      <c r="E42" s="76"/>
    </row>
    <row r="43" spans="1:5" ht="70" x14ac:dyDescent="0.3">
      <c r="A43" s="60" t="s">
        <v>586</v>
      </c>
      <c r="B43" s="44" t="s">
        <v>221</v>
      </c>
      <c r="C43" s="106" t="s">
        <v>222</v>
      </c>
      <c r="D43" s="109">
        <v>2013.48</v>
      </c>
      <c r="E43" s="76"/>
    </row>
    <row r="44" spans="1:5" ht="84" x14ac:dyDescent="0.3">
      <c r="A44" s="60" t="s">
        <v>587</v>
      </c>
      <c r="B44" s="44" t="s">
        <v>223</v>
      </c>
      <c r="C44" s="106" t="s">
        <v>224</v>
      </c>
      <c r="D44" s="109">
        <v>2984.89</v>
      </c>
      <c r="E44" s="76"/>
    </row>
    <row r="45" spans="1:5" ht="42" x14ac:dyDescent="0.3">
      <c r="A45" s="60" t="s">
        <v>588</v>
      </c>
      <c r="B45" s="44" t="s">
        <v>225</v>
      </c>
      <c r="C45" s="106" t="s">
        <v>226</v>
      </c>
      <c r="D45" s="109">
        <v>575.49</v>
      </c>
      <c r="E45" s="76"/>
    </row>
    <row r="46" spans="1:5" ht="42" x14ac:dyDescent="0.3">
      <c r="A46" s="60" t="s">
        <v>589</v>
      </c>
      <c r="B46" s="44" t="s">
        <v>227</v>
      </c>
      <c r="C46" s="106" t="s">
        <v>228</v>
      </c>
      <c r="D46" s="109">
        <v>989.02</v>
      </c>
      <c r="E46" s="76"/>
    </row>
    <row r="47" spans="1:5" ht="42" x14ac:dyDescent="0.3">
      <c r="A47" s="60" t="s">
        <v>590</v>
      </c>
      <c r="B47" s="44" t="s">
        <v>221</v>
      </c>
      <c r="C47" s="106" t="s">
        <v>229</v>
      </c>
      <c r="D47" s="109">
        <v>575.49</v>
      </c>
      <c r="E47" s="76"/>
    </row>
    <row r="48" spans="1:5" ht="70" x14ac:dyDescent="0.3">
      <c r="A48" s="60" t="s">
        <v>591</v>
      </c>
      <c r="B48" s="44" t="s">
        <v>230</v>
      </c>
      <c r="C48" s="106" t="s">
        <v>231</v>
      </c>
      <c r="D48" s="109">
        <v>1150.98</v>
      </c>
      <c r="E48" s="76"/>
    </row>
    <row r="49" spans="1:5" ht="42" x14ac:dyDescent="0.3">
      <c r="A49" s="60" t="s">
        <v>592</v>
      </c>
      <c r="B49" s="44" t="s">
        <v>221</v>
      </c>
      <c r="C49" s="110" t="s">
        <v>232</v>
      </c>
      <c r="D49" s="109">
        <v>575.49</v>
      </c>
      <c r="E49" s="76"/>
    </row>
    <row r="50" spans="1:5" ht="42" x14ac:dyDescent="0.3">
      <c r="A50" s="60" t="s">
        <v>593</v>
      </c>
      <c r="B50" s="44" t="s">
        <v>233</v>
      </c>
      <c r="C50" s="106" t="s">
        <v>234</v>
      </c>
      <c r="D50" s="109">
        <v>385.92</v>
      </c>
      <c r="E50" s="76"/>
    </row>
    <row r="51" spans="1:5" ht="56" x14ac:dyDescent="0.3">
      <c r="A51" s="60" t="s">
        <v>594</v>
      </c>
      <c r="B51" s="44" t="s">
        <v>235</v>
      </c>
      <c r="C51" s="106" t="s">
        <v>236</v>
      </c>
      <c r="D51" s="109">
        <v>0</v>
      </c>
      <c r="E51" s="76"/>
    </row>
    <row r="52" spans="1:5" ht="70" x14ac:dyDescent="0.3">
      <c r="A52" s="60" t="s">
        <v>595</v>
      </c>
      <c r="B52" s="44" t="s">
        <v>237</v>
      </c>
      <c r="C52" s="106" t="s">
        <v>238</v>
      </c>
      <c r="D52" s="109">
        <v>0</v>
      </c>
      <c r="E52" s="76"/>
    </row>
    <row r="53" spans="1:5" ht="84" x14ac:dyDescent="0.3">
      <c r="A53" s="60" t="s">
        <v>596</v>
      </c>
      <c r="B53" s="44" t="s">
        <v>239</v>
      </c>
      <c r="C53" s="106" t="s">
        <v>240</v>
      </c>
      <c r="D53" s="69">
        <v>1304.94</v>
      </c>
      <c r="E53" s="76"/>
    </row>
    <row r="54" spans="1:5" ht="56" x14ac:dyDescent="0.3">
      <c r="A54" s="60" t="s">
        <v>597</v>
      </c>
      <c r="B54" s="44" t="s">
        <v>233</v>
      </c>
      <c r="C54" s="106" t="s">
        <v>241</v>
      </c>
      <c r="D54" s="69">
        <v>1929.6</v>
      </c>
      <c r="E54" s="76"/>
    </row>
    <row r="55" spans="1:5" ht="98" x14ac:dyDescent="0.3">
      <c r="A55" s="60" t="s">
        <v>598</v>
      </c>
      <c r="B55" s="56" t="s">
        <v>242</v>
      </c>
      <c r="C55" s="106" t="s">
        <v>243</v>
      </c>
      <c r="D55" s="109">
        <v>287.64</v>
      </c>
      <c r="E55" s="76"/>
    </row>
    <row r="56" spans="1:5" ht="42" x14ac:dyDescent="0.3">
      <c r="A56" s="60" t="s">
        <v>599</v>
      </c>
      <c r="B56" s="111" t="s">
        <v>244</v>
      </c>
      <c r="C56" s="112" t="s">
        <v>245</v>
      </c>
      <c r="D56" s="113">
        <v>287.64</v>
      </c>
      <c r="E56" s="76"/>
    </row>
    <row r="57" spans="1:5" ht="60" x14ac:dyDescent="0.3">
      <c r="A57" s="60" t="s">
        <v>600</v>
      </c>
      <c r="B57" s="65" t="s">
        <v>221</v>
      </c>
      <c r="C57" s="107" t="s">
        <v>246</v>
      </c>
      <c r="D57" s="109">
        <v>862.92</v>
      </c>
      <c r="E57" s="76"/>
    </row>
    <row r="58" spans="1:5" ht="84" x14ac:dyDescent="0.3">
      <c r="A58" s="60" t="s">
        <v>601</v>
      </c>
      <c r="B58" s="44" t="s">
        <v>247</v>
      </c>
      <c r="C58" s="44" t="s">
        <v>248</v>
      </c>
      <c r="D58" s="114">
        <v>1549.76</v>
      </c>
      <c r="E58" s="76"/>
    </row>
    <row r="59" spans="1:5" ht="84" x14ac:dyDescent="0.3">
      <c r="A59" s="60" t="s">
        <v>602</v>
      </c>
      <c r="B59" s="44" t="s">
        <v>249</v>
      </c>
      <c r="C59" s="44" t="s">
        <v>250</v>
      </c>
      <c r="D59" s="114">
        <v>575.28</v>
      </c>
      <c r="E59" s="76"/>
    </row>
    <row r="60" spans="1:5" ht="42" x14ac:dyDescent="0.3">
      <c r="A60" s="60" t="s">
        <v>603</v>
      </c>
      <c r="B60" s="44" t="s">
        <v>251</v>
      </c>
      <c r="C60" s="44" t="s">
        <v>252</v>
      </c>
      <c r="D60" s="114">
        <v>1453.95</v>
      </c>
      <c r="E60" s="76"/>
    </row>
    <row r="61" spans="1:5" ht="70" x14ac:dyDescent="0.3">
      <c r="A61" s="60" t="s">
        <v>604</v>
      </c>
      <c r="B61" s="65" t="s">
        <v>253</v>
      </c>
      <c r="C61" s="106" t="s">
        <v>254</v>
      </c>
      <c r="D61" s="109">
        <v>578.88</v>
      </c>
      <c r="E61" s="76"/>
    </row>
    <row r="62" spans="1:5" ht="42" x14ac:dyDescent="0.3">
      <c r="A62" s="60" t="s">
        <v>605</v>
      </c>
      <c r="B62" s="56" t="s">
        <v>255</v>
      </c>
      <c r="C62" s="115" t="s">
        <v>256</v>
      </c>
      <c r="D62" s="113">
        <v>227.82</v>
      </c>
      <c r="E62" s="76"/>
    </row>
    <row r="63" spans="1:5" ht="56" x14ac:dyDescent="0.3">
      <c r="A63" s="60" t="s">
        <v>606</v>
      </c>
      <c r="B63" s="65" t="s">
        <v>257</v>
      </c>
      <c r="C63" s="44" t="s">
        <v>258</v>
      </c>
      <c r="D63" s="69">
        <v>1150.6199999999999</v>
      </c>
      <c r="E63" s="76"/>
    </row>
    <row r="64" spans="1:5" ht="56" x14ac:dyDescent="0.3">
      <c r="A64" s="60" t="s">
        <v>607</v>
      </c>
      <c r="B64" s="112" t="s">
        <v>259</v>
      </c>
      <c r="C64" s="110" t="s">
        <v>260</v>
      </c>
      <c r="D64" s="104">
        <v>578.88</v>
      </c>
      <c r="E64" s="76"/>
    </row>
    <row r="65" spans="1:5" ht="42" x14ac:dyDescent="0.3">
      <c r="A65" s="60" t="s">
        <v>608</v>
      </c>
      <c r="B65" s="44" t="s">
        <v>261</v>
      </c>
      <c r="C65" s="44" t="s">
        <v>262</v>
      </c>
      <c r="D65" s="116">
        <v>227.82</v>
      </c>
      <c r="E65" s="76"/>
    </row>
    <row r="66" spans="1:5" ht="42" x14ac:dyDescent="0.3">
      <c r="A66" s="60" t="s">
        <v>609</v>
      </c>
      <c r="B66" s="44" t="s">
        <v>263</v>
      </c>
      <c r="C66" s="44" t="s">
        <v>264</v>
      </c>
      <c r="D66" s="69">
        <v>368.45</v>
      </c>
      <c r="E66" s="76"/>
    </row>
    <row r="67" spans="1:5" ht="42" x14ac:dyDescent="0.3">
      <c r="A67" s="60" t="s">
        <v>610</v>
      </c>
      <c r="B67" s="112" t="s">
        <v>265</v>
      </c>
      <c r="C67" s="112" t="s">
        <v>266</v>
      </c>
      <c r="D67" s="69">
        <v>227.82</v>
      </c>
      <c r="E67" s="76"/>
    </row>
    <row r="68" spans="1:5" ht="70" x14ac:dyDescent="0.3">
      <c r="A68" s="60" t="s">
        <v>611</v>
      </c>
      <c r="B68" s="107" t="s">
        <v>267</v>
      </c>
      <c r="C68" s="106" t="s">
        <v>268</v>
      </c>
      <c r="D68" s="69">
        <v>227.82</v>
      </c>
      <c r="E68" s="76"/>
    </row>
    <row r="69" spans="1:5" ht="56" x14ac:dyDescent="0.3">
      <c r="A69" s="60" t="s">
        <v>612</v>
      </c>
      <c r="B69" s="44" t="s">
        <v>269</v>
      </c>
      <c r="C69" s="112" t="s">
        <v>270</v>
      </c>
      <c r="D69" s="117">
        <v>509.5</v>
      </c>
      <c r="E69" s="76"/>
    </row>
    <row r="70" spans="1:5" ht="70" x14ac:dyDescent="0.3">
      <c r="A70" s="60" t="s">
        <v>613</v>
      </c>
      <c r="B70" s="44" t="s">
        <v>271</v>
      </c>
      <c r="C70" s="106" t="s">
        <v>272</v>
      </c>
      <c r="D70" s="69">
        <v>149.63999999999999</v>
      </c>
      <c r="E70" s="76"/>
    </row>
    <row r="71" spans="1:5" ht="56" x14ac:dyDescent="0.3">
      <c r="A71" s="60" t="s">
        <v>614</v>
      </c>
      <c r="B71" s="44" t="s">
        <v>273</v>
      </c>
      <c r="C71" s="106" t="s">
        <v>274</v>
      </c>
      <c r="D71" s="69">
        <v>149.63999999999999</v>
      </c>
      <c r="E71" s="76"/>
    </row>
    <row r="72" spans="1:5" ht="70" x14ac:dyDescent="0.3">
      <c r="A72" s="60" t="s">
        <v>615</v>
      </c>
      <c r="B72" s="83" t="s">
        <v>401</v>
      </c>
      <c r="C72" s="83" t="s">
        <v>402</v>
      </c>
      <c r="D72" s="69">
        <v>136530</v>
      </c>
      <c r="E72" s="68">
        <v>45239</v>
      </c>
    </row>
    <row r="73" spans="1:5" ht="42" x14ac:dyDescent="0.3">
      <c r="A73" s="60" t="s">
        <v>616</v>
      </c>
      <c r="B73" s="44" t="s">
        <v>403</v>
      </c>
      <c r="C73" s="106" t="s">
        <v>404</v>
      </c>
      <c r="D73" s="69">
        <v>100000</v>
      </c>
      <c r="E73" s="95">
        <v>45245</v>
      </c>
    </row>
    <row r="74" spans="1:5" ht="28" x14ac:dyDescent="0.3">
      <c r="A74" s="60" t="s">
        <v>617</v>
      </c>
      <c r="B74" s="44" t="s">
        <v>405</v>
      </c>
      <c r="C74" s="44" t="s">
        <v>406</v>
      </c>
      <c r="D74" s="69">
        <v>43000</v>
      </c>
      <c r="E74" s="95">
        <v>45250</v>
      </c>
    </row>
    <row r="75" spans="1:5" ht="28" x14ac:dyDescent="0.3">
      <c r="A75" s="60" t="s">
        <v>618</v>
      </c>
      <c r="B75" s="44" t="s">
        <v>407</v>
      </c>
      <c r="C75" s="106" t="s">
        <v>408</v>
      </c>
      <c r="D75" s="69">
        <v>5000</v>
      </c>
      <c r="E75" s="95">
        <v>45258</v>
      </c>
    </row>
    <row r="76" spans="1:5" ht="28" x14ac:dyDescent="0.3">
      <c r="A76" s="60" t="s">
        <v>619</v>
      </c>
      <c r="B76" s="44" t="s">
        <v>409</v>
      </c>
      <c r="C76" s="106" t="s">
        <v>410</v>
      </c>
      <c r="D76" s="69">
        <v>3499.5</v>
      </c>
      <c r="E76" s="95">
        <v>45265</v>
      </c>
    </row>
    <row r="77" spans="1:5" ht="28" x14ac:dyDescent="0.3">
      <c r="A77" s="60" t="s">
        <v>620</v>
      </c>
      <c r="B77" s="44" t="s">
        <v>403</v>
      </c>
      <c r="C77" s="106" t="s">
        <v>411</v>
      </c>
      <c r="D77" s="69">
        <v>136290.15</v>
      </c>
      <c r="E77" s="95">
        <v>45265</v>
      </c>
    </row>
    <row r="78" spans="1:5" ht="28" x14ac:dyDescent="0.3">
      <c r="A78" s="60" t="s">
        <v>621</v>
      </c>
      <c r="B78" s="44" t="s">
        <v>412</v>
      </c>
      <c r="C78" s="106" t="s">
        <v>410</v>
      </c>
      <c r="D78" s="69">
        <v>2041.8</v>
      </c>
      <c r="E78" s="95">
        <v>45267</v>
      </c>
    </row>
    <row r="79" spans="1:5" ht="42" x14ac:dyDescent="0.3">
      <c r="A79" s="60" t="s">
        <v>622</v>
      </c>
      <c r="B79" s="44" t="s">
        <v>413</v>
      </c>
      <c r="C79" s="106" t="s">
        <v>414</v>
      </c>
      <c r="D79" s="109">
        <v>20000</v>
      </c>
      <c r="E79" s="118">
        <v>45267</v>
      </c>
    </row>
    <row r="80" spans="1:5" ht="28" x14ac:dyDescent="0.3">
      <c r="A80" s="60" t="s">
        <v>623</v>
      </c>
      <c r="B80" s="44" t="s">
        <v>415</v>
      </c>
      <c r="C80" s="106" t="s">
        <v>410</v>
      </c>
      <c r="D80" s="69">
        <v>1000</v>
      </c>
      <c r="E80" s="95">
        <v>45267</v>
      </c>
    </row>
    <row r="81" spans="1:7" ht="42" x14ac:dyDescent="0.3">
      <c r="A81" s="60" t="s">
        <v>624</v>
      </c>
      <c r="B81" s="44" t="s">
        <v>416</v>
      </c>
      <c r="C81" s="106" t="s">
        <v>417</v>
      </c>
      <c r="D81" s="69">
        <v>29787</v>
      </c>
      <c r="E81" s="95">
        <v>45268</v>
      </c>
    </row>
    <row r="82" spans="1:7" ht="28" x14ac:dyDescent="0.3">
      <c r="A82" s="60" t="s">
        <v>625</v>
      </c>
      <c r="B82" s="44" t="s">
        <v>418</v>
      </c>
      <c r="C82" s="106" t="s">
        <v>419</v>
      </c>
      <c r="D82" s="69">
        <v>9613.2000000000007</v>
      </c>
      <c r="E82" s="95">
        <v>45280</v>
      </c>
    </row>
    <row r="83" spans="1:7" x14ac:dyDescent="0.3">
      <c r="A83" s="60" t="s">
        <v>626</v>
      </c>
      <c r="B83" s="44" t="s">
        <v>420</v>
      </c>
      <c r="C83" s="106" t="s">
        <v>421</v>
      </c>
      <c r="D83" s="69">
        <v>9839.02</v>
      </c>
      <c r="E83" s="95">
        <v>45281</v>
      </c>
    </row>
    <row r="84" spans="1:7" ht="42" x14ac:dyDescent="0.3">
      <c r="A84" s="60" t="s">
        <v>627</v>
      </c>
      <c r="B84" s="83" t="s">
        <v>422</v>
      </c>
      <c r="C84" s="83" t="s">
        <v>423</v>
      </c>
      <c r="D84" s="84">
        <v>49512</v>
      </c>
      <c r="E84" s="71">
        <v>45246</v>
      </c>
      <c r="G84" s="127"/>
    </row>
    <row r="85" spans="1:7" x14ac:dyDescent="0.3">
      <c r="A85" s="60" t="s">
        <v>628</v>
      </c>
      <c r="B85" s="119" t="s">
        <v>424</v>
      </c>
      <c r="C85" s="119" t="s">
        <v>425</v>
      </c>
      <c r="D85" s="120">
        <v>3277.95</v>
      </c>
      <c r="E85" s="74"/>
    </row>
    <row r="86" spans="1:7" ht="70" x14ac:dyDescent="0.3">
      <c r="A86" s="60" t="s">
        <v>629</v>
      </c>
      <c r="B86" s="83" t="s">
        <v>426</v>
      </c>
      <c r="C86" s="83" t="s">
        <v>427</v>
      </c>
      <c r="D86" s="84">
        <v>9471</v>
      </c>
      <c r="E86" s="68"/>
    </row>
    <row r="87" spans="1:7" ht="70" x14ac:dyDescent="0.3">
      <c r="A87" s="60" t="s">
        <v>630</v>
      </c>
      <c r="B87" s="83" t="s">
        <v>428</v>
      </c>
      <c r="C87" s="83" t="s">
        <v>429</v>
      </c>
      <c r="D87" s="84">
        <v>7986</v>
      </c>
      <c r="E87" s="68"/>
    </row>
    <row r="88" spans="1:7" x14ac:dyDescent="0.3">
      <c r="A88" s="60" t="s">
        <v>631</v>
      </c>
      <c r="B88" s="44" t="s">
        <v>430</v>
      </c>
      <c r="C88" s="106" t="s">
        <v>431</v>
      </c>
      <c r="D88" s="69">
        <v>6568.2</v>
      </c>
      <c r="E88" s="95"/>
    </row>
    <row r="89" spans="1:7" ht="28" x14ac:dyDescent="0.3">
      <c r="A89" s="60" t="s">
        <v>632</v>
      </c>
      <c r="B89" s="44" t="s">
        <v>432</v>
      </c>
      <c r="C89" s="106" t="s">
        <v>433</v>
      </c>
      <c r="D89" s="69">
        <v>36900</v>
      </c>
      <c r="E89" s="95"/>
    </row>
    <row r="90" spans="1:7" ht="28" x14ac:dyDescent="0.3">
      <c r="A90" s="60" t="s">
        <v>633</v>
      </c>
      <c r="B90" s="44" t="s">
        <v>434</v>
      </c>
      <c r="C90" s="106" t="s">
        <v>431</v>
      </c>
      <c r="D90" s="69">
        <v>1650</v>
      </c>
      <c r="E90" s="121"/>
    </row>
    <row r="91" spans="1:7" ht="28" x14ac:dyDescent="0.3">
      <c r="A91" s="60" t="s">
        <v>634</v>
      </c>
      <c r="B91" s="44" t="s">
        <v>435</v>
      </c>
      <c r="C91" s="106" t="s">
        <v>436</v>
      </c>
      <c r="D91" s="69">
        <v>82465.37</v>
      </c>
      <c r="E91" s="121"/>
    </row>
    <row r="92" spans="1:7" ht="28" x14ac:dyDescent="0.3">
      <c r="A92" s="60" t="s">
        <v>635</v>
      </c>
      <c r="B92" s="44" t="s">
        <v>437</v>
      </c>
      <c r="C92" s="106" t="s">
        <v>438</v>
      </c>
      <c r="D92" s="69">
        <v>37931.97</v>
      </c>
      <c r="E92" s="121"/>
    </row>
    <row r="93" spans="1:7" ht="28" x14ac:dyDescent="0.3">
      <c r="A93" s="60" t="s">
        <v>636</v>
      </c>
      <c r="B93" s="44" t="s">
        <v>439</v>
      </c>
      <c r="C93" s="106" t="s">
        <v>431</v>
      </c>
      <c r="D93" s="69">
        <v>3304.09</v>
      </c>
      <c r="E93" s="121"/>
    </row>
    <row r="94" spans="1:7" ht="28" x14ac:dyDescent="0.3">
      <c r="A94" s="60" t="s">
        <v>637</v>
      </c>
      <c r="B94" s="77" t="s">
        <v>182</v>
      </c>
      <c r="C94" s="106" t="s">
        <v>431</v>
      </c>
      <c r="D94" s="69">
        <v>1353</v>
      </c>
      <c r="E94" s="121"/>
    </row>
    <row r="95" spans="1:7" ht="28" x14ac:dyDescent="0.3">
      <c r="A95" s="60" t="s">
        <v>638</v>
      </c>
      <c r="B95" s="122" t="s">
        <v>409</v>
      </c>
      <c r="C95" s="123" t="s">
        <v>410</v>
      </c>
      <c r="D95" s="117">
        <v>4899.3</v>
      </c>
      <c r="E95" s="121"/>
    </row>
    <row r="96" spans="1:7" x14ac:dyDescent="0.3">
      <c r="A96" s="60" t="s">
        <v>639</v>
      </c>
      <c r="B96" s="122" t="s">
        <v>440</v>
      </c>
      <c r="C96" s="123" t="s">
        <v>438</v>
      </c>
      <c r="D96" s="117">
        <v>103237.59</v>
      </c>
      <c r="E96" s="121"/>
    </row>
    <row r="97" spans="1:5" x14ac:dyDescent="0.3">
      <c r="A97" s="60" t="s">
        <v>640</v>
      </c>
      <c r="B97" s="122" t="s">
        <v>441</v>
      </c>
      <c r="C97" s="123" t="s">
        <v>442</v>
      </c>
      <c r="D97" s="117">
        <v>698500</v>
      </c>
      <c r="E97" s="121"/>
    </row>
    <row r="98" spans="1:5" ht="42" x14ac:dyDescent="0.3">
      <c r="A98" s="60" t="s">
        <v>641</v>
      </c>
      <c r="B98" s="122" t="s">
        <v>443</v>
      </c>
      <c r="C98" s="123" t="s">
        <v>444</v>
      </c>
      <c r="D98" s="117">
        <v>148008</v>
      </c>
      <c r="E98" s="121"/>
    </row>
    <row r="99" spans="1:5" x14ac:dyDescent="0.3">
      <c r="A99" s="60" t="s">
        <v>642</v>
      </c>
      <c r="B99" s="122" t="s">
        <v>445</v>
      </c>
      <c r="C99" s="123" t="s">
        <v>438</v>
      </c>
      <c r="D99" s="117">
        <v>1620</v>
      </c>
      <c r="E99" s="121"/>
    </row>
    <row r="100" spans="1:5" ht="42" x14ac:dyDescent="0.3">
      <c r="A100" s="60" t="s">
        <v>643</v>
      </c>
      <c r="B100" s="122" t="s">
        <v>416</v>
      </c>
      <c r="C100" s="123" t="s">
        <v>417</v>
      </c>
      <c r="D100" s="117">
        <v>22901.5</v>
      </c>
      <c r="E100" s="121"/>
    </row>
    <row r="101" spans="1:5" ht="28" x14ac:dyDescent="0.3">
      <c r="A101" s="60" t="s">
        <v>644</v>
      </c>
      <c r="B101" s="44" t="s">
        <v>446</v>
      </c>
      <c r="C101" s="106" t="s">
        <v>447</v>
      </c>
      <c r="D101" s="69">
        <v>1873.91</v>
      </c>
      <c r="E101" s="121"/>
    </row>
    <row r="102" spans="1:5" ht="28" x14ac:dyDescent="0.3">
      <c r="A102" s="60" t="s">
        <v>645</v>
      </c>
      <c r="B102" s="44" t="s">
        <v>448</v>
      </c>
      <c r="C102" s="106" t="s">
        <v>410</v>
      </c>
      <c r="D102" s="69">
        <v>4612.5</v>
      </c>
      <c r="E102" s="121"/>
    </row>
    <row r="103" spans="1:5" ht="28" x14ac:dyDescent="0.3">
      <c r="A103" s="60" t="s">
        <v>646</v>
      </c>
      <c r="B103" s="44" t="s">
        <v>449</v>
      </c>
      <c r="C103" s="106" t="s">
        <v>410</v>
      </c>
      <c r="D103" s="69">
        <v>6842.5</v>
      </c>
      <c r="E103" s="121"/>
    </row>
    <row r="104" spans="1:5" ht="28" x14ac:dyDescent="0.3">
      <c r="A104" s="60" t="s">
        <v>647</v>
      </c>
      <c r="B104" s="44" t="s">
        <v>450</v>
      </c>
      <c r="C104" s="106" t="s">
        <v>410</v>
      </c>
      <c r="D104" s="69">
        <v>3684.12</v>
      </c>
      <c r="E104" s="121"/>
    </row>
    <row r="105" spans="1:5" ht="28" x14ac:dyDescent="0.3">
      <c r="A105" s="60" t="s">
        <v>648</v>
      </c>
      <c r="B105" s="44" t="s">
        <v>451</v>
      </c>
      <c r="C105" s="106" t="s">
        <v>452</v>
      </c>
      <c r="D105" s="69">
        <v>37636.1</v>
      </c>
      <c r="E105" s="121"/>
    </row>
    <row r="106" spans="1:5" ht="28" x14ac:dyDescent="0.3">
      <c r="A106" s="60" t="s">
        <v>649</v>
      </c>
      <c r="B106" s="44" t="s">
        <v>453</v>
      </c>
      <c r="C106" s="106" t="s">
        <v>408</v>
      </c>
      <c r="D106" s="69">
        <v>5000</v>
      </c>
      <c r="E106" s="121"/>
    </row>
    <row r="107" spans="1:5" ht="28" x14ac:dyDescent="0.3">
      <c r="A107" s="60" t="s">
        <v>650</v>
      </c>
      <c r="B107" s="44" t="s">
        <v>454</v>
      </c>
      <c r="C107" s="106" t="s">
        <v>410</v>
      </c>
      <c r="D107" s="69">
        <v>11343.5</v>
      </c>
      <c r="E107" s="121"/>
    </row>
    <row r="108" spans="1:5" x14ac:dyDescent="0.3">
      <c r="A108" s="60" t="s">
        <v>651</v>
      </c>
      <c r="B108" s="44" t="s">
        <v>455</v>
      </c>
      <c r="C108" s="106" t="s">
        <v>431</v>
      </c>
      <c r="D108" s="69">
        <v>248247.08</v>
      </c>
      <c r="E108" s="121"/>
    </row>
    <row r="109" spans="1:5" x14ac:dyDescent="0.3">
      <c r="A109" s="60" t="s">
        <v>652</v>
      </c>
      <c r="B109" s="44" t="s">
        <v>456</v>
      </c>
      <c r="C109" s="106" t="s">
        <v>431</v>
      </c>
      <c r="D109" s="69">
        <v>4030.5</v>
      </c>
      <c r="E109" s="121"/>
    </row>
    <row r="110" spans="1:5" ht="28" x14ac:dyDescent="0.3">
      <c r="A110" s="60" t="s">
        <v>653</v>
      </c>
      <c r="B110" s="44" t="s">
        <v>457</v>
      </c>
      <c r="C110" s="106" t="s">
        <v>410</v>
      </c>
      <c r="D110" s="69">
        <v>1102.5</v>
      </c>
      <c r="E110" s="121"/>
    </row>
    <row r="111" spans="1:5" ht="28" x14ac:dyDescent="0.3">
      <c r="A111" s="60" t="s">
        <v>654</v>
      </c>
      <c r="B111" s="44" t="s">
        <v>458</v>
      </c>
      <c r="C111" s="106" t="s">
        <v>408</v>
      </c>
      <c r="D111" s="69">
        <v>5000</v>
      </c>
      <c r="E111" s="121"/>
    </row>
    <row r="112" spans="1:5" x14ac:dyDescent="0.3">
      <c r="A112" s="60" t="s">
        <v>655</v>
      </c>
      <c r="B112" s="44" t="s">
        <v>459</v>
      </c>
      <c r="C112" s="106" t="s">
        <v>460</v>
      </c>
      <c r="D112" s="69">
        <v>47970</v>
      </c>
      <c r="E112" s="121"/>
    </row>
    <row r="113" spans="1:5" ht="28" x14ac:dyDescent="0.3">
      <c r="A113" s="60" t="s">
        <v>656</v>
      </c>
      <c r="B113" s="44" t="s">
        <v>461</v>
      </c>
      <c r="C113" s="106" t="s">
        <v>408</v>
      </c>
      <c r="D113" s="69">
        <v>5000</v>
      </c>
      <c r="E113" s="121"/>
    </row>
    <row r="114" spans="1:5" x14ac:dyDescent="0.3">
      <c r="A114" s="60" t="s">
        <v>657</v>
      </c>
      <c r="B114" s="44" t="s">
        <v>435</v>
      </c>
      <c r="C114" s="106" t="s">
        <v>411</v>
      </c>
      <c r="D114" s="69">
        <v>295000</v>
      </c>
      <c r="E114" s="121"/>
    </row>
    <row r="115" spans="1:5" ht="28" x14ac:dyDescent="0.3">
      <c r="A115" s="60" t="s">
        <v>658</v>
      </c>
      <c r="B115" s="44" t="s">
        <v>462</v>
      </c>
      <c r="C115" s="106" t="s">
        <v>408</v>
      </c>
      <c r="D115" s="69">
        <v>5000</v>
      </c>
      <c r="E115" s="121"/>
    </row>
    <row r="116" spans="1:5" ht="42" x14ac:dyDescent="0.3">
      <c r="A116" s="60" t="s">
        <v>659</v>
      </c>
      <c r="B116" s="44" t="s">
        <v>403</v>
      </c>
      <c r="C116" s="106" t="s">
        <v>463</v>
      </c>
      <c r="D116" s="69">
        <v>100000</v>
      </c>
      <c r="E116" s="121"/>
    </row>
    <row r="117" spans="1:5" ht="42" x14ac:dyDescent="0.3">
      <c r="A117" s="60" t="s">
        <v>660</v>
      </c>
      <c r="B117" s="44" t="s">
        <v>416</v>
      </c>
      <c r="C117" s="106" t="s">
        <v>444</v>
      </c>
      <c r="D117" s="69">
        <v>19752</v>
      </c>
      <c r="E117" s="121"/>
    </row>
    <row r="118" spans="1:5" x14ac:dyDescent="0.3">
      <c r="A118" s="60" t="s">
        <v>661</v>
      </c>
      <c r="B118" s="44" t="s">
        <v>464</v>
      </c>
      <c r="C118" s="106" t="s">
        <v>431</v>
      </c>
      <c r="D118" s="69">
        <v>142666.97</v>
      </c>
      <c r="E118" s="121"/>
    </row>
    <row r="119" spans="1:5" ht="28" x14ac:dyDescent="0.3">
      <c r="A119" s="60" t="s">
        <v>662</v>
      </c>
      <c r="B119" s="44" t="s">
        <v>465</v>
      </c>
      <c r="C119" s="106" t="s">
        <v>408</v>
      </c>
      <c r="D119" s="69">
        <v>5000</v>
      </c>
      <c r="E119" s="121"/>
    </row>
    <row r="120" spans="1:5" ht="28" x14ac:dyDescent="0.3">
      <c r="A120" s="60" t="s">
        <v>663</v>
      </c>
      <c r="B120" s="44" t="s">
        <v>466</v>
      </c>
      <c r="C120" s="106" t="s">
        <v>408</v>
      </c>
      <c r="D120" s="69">
        <v>5000</v>
      </c>
      <c r="E120" s="121"/>
    </row>
    <row r="121" spans="1:5" ht="28" x14ac:dyDescent="0.3">
      <c r="A121" s="60" t="s">
        <v>664</v>
      </c>
      <c r="B121" s="44" t="s">
        <v>467</v>
      </c>
      <c r="C121" s="106" t="s">
        <v>408</v>
      </c>
      <c r="D121" s="69">
        <v>5000</v>
      </c>
      <c r="E121" s="121"/>
    </row>
    <row r="122" spans="1:5" ht="42" x14ac:dyDescent="0.3">
      <c r="A122" s="60" t="s">
        <v>665</v>
      </c>
      <c r="B122" s="44" t="s">
        <v>468</v>
      </c>
      <c r="C122" s="106" t="s">
        <v>408</v>
      </c>
      <c r="D122" s="69">
        <v>5000</v>
      </c>
      <c r="E122" s="121"/>
    </row>
    <row r="123" spans="1:5" ht="28" x14ac:dyDescent="0.3">
      <c r="A123" s="60" t="s">
        <v>666</v>
      </c>
      <c r="B123" s="44" t="s">
        <v>469</v>
      </c>
      <c r="C123" s="106" t="s">
        <v>408</v>
      </c>
      <c r="D123" s="69">
        <v>5000</v>
      </c>
      <c r="E123" s="121"/>
    </row>
    <row r="124" spans="1:5" ht="28" x14ac:dyDescent="0.3">
      <c r="A124" s="60" t="s">
        <v>667</v>
      </c>
      <c r="B124" s="44" t="s">
        <v>470</v>
      </c>
      <c r="C124" s="106" t="s">
        <v>408</v>
      </c>
      <c r="D124" s="69">
        <v>5000</v>
      </c>
      <c r="E124" s="121"/>
    </row>
    <row r="125" spans="1:5" ht="28" x14ac:dyDescent="0.3">
      <c r="A125" s="60" t="s">
        <v>668</v>
      </c>
      <c r="B125" s="44" t="s">
        <v>471</v>
      </c>
      <c r="C125" s="106" t="s">
        <v>408</v>
      </c>
      <c r="D125" s="69">
        <v>5000</v>
      </c>
      <c r="E125" s="121"/>
    </row>
    <row r="126" spans="1:5" ht="28" x14ac:dyDescent="0.3">
      <c r="A126" s="60" t="s">
        <v>669</v>
      </c>
      <c r="B126" s="44" t="s">
        <v>472</v>
      </c>
      <c r="C126" s="106" t="s">
        <v>408</v>
      </c>
      <c r="D126" s="69">
        <v>5000</v>
      </c>
      <c r="E126" s="121"/>
    </row>
    <row r="127" spans="1:5" ht="28" x14ac:dyDescent="0.3">
      <c r="A127" s="60" t="s">
        <v>670</v>
      </c>
      <c r="B127" s="44" t="s">
        <v>473</v>
      </c>
      <c r="C127" s="106" t="s">
        <v>474</v>
      </c>
      <c r="D127" s="69">
        <v>5000</v>
      </c>
      <c r="E127" s="121"/>
    </row>
    <row r="128" spans="1:5" ht="42" x14ac:dyDescent="0.3">
      <c r="A128" s="60" t="s">
        <v>671</v>
      </c>
      <c r="B128" s="44" t="s">
        <v>475</v>
      </c>
      <c r="C128" s="106" t="s">
        <v>444</v>
      </c>
      <c r="D128" s="69">
        <v>55000</v>
      </c>
      <c r="E128" s="121"/>
    </row>
    <row r="129" spans="1:5" ht="28" x14ac:dyDescent="0.3">
      <c r="A129" s="60" t="s">
        <v>672</v>
      </c>
      <c r="B129" s="44" t="s">
        <v>451</v>
      </c>
      <c r="C129" s="106" t="s">
        <v>476</v>
      </c>
      <c r="D129" s="69">
        <v>1997.98</v>
      </c>
      <c r="E129" s="121"/>
    </row>
    <row r="130" spans="1:5" ht="28" x14ac:dyDescent="0.3">
      <c r="A130" s="60" t="s">
        <v>673</v>
      </c>
      <c r="B130" s="44" t="s">
        <v>477</v>
      </c>
      <c r="C130" s="106" t="s">
        <v>478</v>
      </c>
      <c r="D130" s="69">
        <v>9814.99</v>
      </c>
      <c r="E130" s="121"/>
    </row>
    <row r="131" spans="1:5" x14ac:dyDescent="0.3">
      <c r="A131" s="60" t="s">
        <v>674</v>
      </c>
      <c r="B131" s="44" t="s">
        <v>479</v>
      </c>
      <c r="C131" s="106" t="s">
        <v>480</v>
      </c>
      <c r="D131" s="69">
        <v>32000</v>
      </c>
      <c r="E131" s="121"/>
    </row>
    <row r="132" spans="1:5" ht="28" x14ac:dyDescent="0.3">
      <c r="A132" s="60" t="s">
        <v>675</v>
      </c>
      <c r="B132" s="44" t="s">
        <v>437</v>
      </c>
      <c r="C132" s="106" t="s">
        <v>438</v>
      </c>
      <c r="D132" s="69">
        <v>150900</v>
      </c>
      <c r="E132" s="121"/>
    </row>
    <row r="133" spans="1:5" x14ac:dyDescent="0.3">
      <c r="A133" s="60" t="s">
        <v>676</v>
      </c>
      <c r="B133" s="44" t="s">
        <v>481</v>
      </c>
      <c r="C133" s="106" t="s">
        <v>411</v>
      </c>
      <c r="D133" s="69">
        <v>1107000</v>
      </c>
      <c r="E133" s="121"/>
    </row>
    <row r="134" spans="1:5" ht="28" x14ac:dyDescent="0.3">
      <c r="A134" s="60" t="s">
        <v>677</v>
      </c>
      <c r="B134" s="44" t="s">
        <v>482</v>
      </c>
      <c r="C134" s="106" t="s">
        <v>474</v>
      </c>
      <c r="D134" s="69">
        <v>5000</v>
      </c>
      <c r="E134" s="121"/>
    </row>
    <row r="135" spans="1:5" ht="42" x14ac:dyDescent="0.3">
      <c r="A135" s="60" t="s">
        <v>678</v>
      </c>
      <c r="B135" s="44" t="s">
        <v>483</v>
      </c>
      <c r="C135" s="106" t="s">
        <v>474</v>
      </c>
      <c r="D135" s="69">
        <v>5000</v>
      </c>
      <c r="E135" s="121"/>
    </row>
    <row r="136" spans="1:5" ht="28" x14ac:dyDescent="0.3">
      <c r="A136" s="60" t="s">
        <v>679</v>
      </c>
      <c r="B136" s="44" t="s">
        <v>484</v>
      </c>
      <c r="C136" s="106" t="s">
        <v>474</v>
      </c>
      <c r="D136" s="69">
        <v>5000</v>
      </c>
      <c r="E136" s="121"/>
    </row>
    <row r="137" spans="1:5" ht="28" x14ac:dyDescent="0.3">
      <c r="A137" s="60" t="s">
        <v>680</v>
      </c>
      <c r="B137" s="44" t="s">
        <v>451</v>
      </c>
      <c r="C137" s="106" t="s">
        <v>476</v>
      </c>
      <c r="D137" s="69">
        <v>5438.5</v>
      </c>
      <c r="E137" s="121"/>
    </row>
    <row r="138" spans="1:5" ht="28" x14ac:dyDescent="0.3">
      <c r="A138" s="60" t="s">
        <v>681</v>
      </c>
      <c r="B138" s="44" t="s">
        <v>485</v>
      </c>
      <c r="C138" s="106" t="s">
        <v>408</v>
      </c>
      <c r="D138" s="69">
        <v>10000</v>
      </c>
      <c r="E138" s="121"/>
    </row>
    <row r="139" spans="1:5" x14ac:dyDescent="0.3">
      <c r="A139" s="60" t="s">
        <v>682</v>
      </c>
      <c r="B139" s="44" t="s">
        <v>486</v>
      </c>
      <c r="C139" s="106" t="s">
        <v>487</v>
      </c>
      <c r="D139" s="69">
        <v>416.23</v>
      </c>
      <c r="E139" s="121"/>
    </row>
    <row r="140" spans="1:5" ht="28" x14ac:dyDescent="0.3">
      <c r="A140" s="60" t="s">
        <v>683</v>
      </c>
      <c r="B140" s="44" t="s">
        <v>488</v>
      </c>
      <c r="C140" s="106" t="s">
        <v>489</v>
      </c>
      <c r="D140" s="69">
        <v>68656.14</v>
      </c>
      <c r="E140" s="121"/>
    </row>
    <row r="141" spans="1:5" ht="42" x14ac:dyDescent="0.3">
      <c r="A141" s="60" t="s">
        <v>684</v>
      </c>
      <c r="B141" s="44" t="s">
        <v>490</v>
      </c>
      <c r="C141" s="106" t="s">
        <v>444</v>
      </c>
      <c r="D141" s="69">
        <v>36900</v>
      </c>
      <c r="E141" s="121"/>
    </row>
    <row r="142" spans="1:5" x14ac:dyDescent="0.3">
      <c r="A142" s="60" t="s">
        <v>685</v>
      </c>
      <c r="B142" s="44" t="s">
        <v>491</v>
      </c>
      <c r="C142" s="106" t="s">
        <v>492</v>
      </c>
      <c r="D142" s="69">
        <v>31500</v>
      </c>
      <c r="E142" s="121"/>
    </row>
    <row r="143" spans="1:5" ht="28" x14ac:dyDescent="0.3">
      <c r="A143" s="60" t="s">
        <v>686</v>
      </c>
      <c r="B143" s="44" t="s">
        <v>493</v>
      </c>
      <c r="C143" s="106" t="s">
        <v>474</v>
      </c>
      <c r="D143" s="69">
        <v>10000</v>
      </c>
      <c r="E143" s="121"/>
    </row>
    <row r="144" spans="1:5" ht="28" x14ac:dyDescent="0.3">
      <c r="A144" s="60" t="s">
        <v>687</v>
      </c>
      <c r="B144" s="44" t="s">
        <v>494</v>
      </c>
      <c r="C144" s="106" t="s">
        <v>474</v>
      </c>
      <c r="D144" s="69">
        <v>5000</v>
      </c>
      <c r="E144" s="121"/>
    </row>
    <row r="145" spans="1:5" ht="28" x14ac:dyDescent="0.3">
      <c r="A145" s="60" t="s">
        <v>688</v>
      </c>
      <c r="B145" s="44" t="s">
        <v>495</v>
      </c>
      <c r="C145" s="106" t="s">
        <v>474</v>
      </c>
      <c r="D145" s="69">
        <v>5000</v>
      </c>
      <c r="E145" s="121"/>
    </row>
    <row r="146" spans="1:5" ht="28" x14ac:dyDescent="0.3">
      <c r="A146" s="60" t="s">
        <v>689</v>
      </c>
      <c r="B146" s="44" t="s">
        <v>496</v>
      </c>
      <c r="C146" s="106" t="s">
        <v>474</v>
      </c>
      <c r="D146" s="69">
        <v>5000</v>
      </c>
      <c r="E146" s="121"/>
    </row>
    <row r="147" spans="1:5" ht="42" x14ac:dyDescent="0.3">
      <c r="A147" s="60" t="s">
        <v>690</v>
      </c>
      <c r="B147" s="44" t="s">
        <v>497</v>
      </c>
      <c r="C147" s="106" t="s">
        <v>444</v>
      </c>
      <c r="D147" s="69">
        <v>21600</v>
      </c>
      <c r="E147" s="121"/>
    </row>
    <row r="148" spans="1:5" ht="28" x14ac:dyDescent="0.3">
      <c r="A148" s="60" t="s">
        <v>691</v>
      </c>
      <c r="B148" s="44" t="s">
        <v>498</v>
      </c>
      <c r="C148" s="106" t="s">
        <v>474</v>
      </c>
      <c r="D148" s="69">
        <v>10000</v>
      </c>
      <c r="E148" s="121"/>
    </row>
    <row r="149" spans="1:5" x14ac:dyDescent="0.3">
      <c r="A149" s="60" t="s">
        <v>692</v>
      </c>
      <c r="B149" s="44" t="s">
        <v>491</v>
      </c>
      <c r="C149" s="106" t="s">
        <v>492</v>
      </c>
      <c r="D149" s="69">
        <v>78900</v>
      </c>
      <c r="E149" s="121"/>
    </row>
    <row r="150" spans="1:5" x14ac:dyDescent="0.3">
      <c r="A150" s="60" t="s">
        <v>693</v>
      </c>
      <c r="B150" s="44" t="s">
        <v>499</v>
      </c>
      <c r="C150" s="106" t="s">
        <v>411</v>
      </c>
      <c r="D150" s="69">
        <v>356700</v>
      </c>
      <c r="E150" s="121"/>
    </row>
    <row r="151" spans="1:5" ht="28" x14ac:dyDescent="0.3">
      <c r="A151" s="60" t="s">
        <v>694</v>
      </c>
      <c r="B151" s="44" t="s">
        <v>490</v>
      </c>
      <c r="C151" s="106" t="s">
        <v>474</v>
      </c>
      <c r="D151" s="69">
        <v>5000</v>
      </c>
      <c r="E151" s="121"/>
    </row>
    <row r="152" spans="1:5" ht="28" x14ac:dyDescent="0.3">
      <c r="A152" s="60" t="s">
        <v>695</v>
      </c>
      <c r="B152" s="44" t="s">
        <v>500</v>
      </c>
      <c r="C152" s="106" t="s">
        <v>474</v>
      </c>
      <c r="D152" s="69">
        <v>4000</v>
      </c>
      <c r="E152" s="121"/>
    </row>
    <row r="153" spans="1:5" ht="28" x14ac:dyDescent="0.3">
      <c r="A153" s="60" t="s">
        <v>696</v>
      </c>
      <c r="B153" s="44" t="s">
        <v>501</v>
      </c>
      <c r="C153" s="106" t="s">
        <v>474</v>
      </c>
      <c r="D153" s="69">
        <v>5000</v>
      </c>
      <c r="E153" s="121"/>
    </row>
    <row r="154" spans="1:5" x14ac:dyDescent="0.3">
      <c r="A154" s="60" t="s">
        <v>697</v>
      </c>
      <c r="B154" s="44" t="s">
        <v>440</v>
      </c>
      <c r="C154" s="106" t="s">
        <v>438</v>
      </c>
      <c r="D154" s="69">
        <v>32850</v>
      </c>
      <c r="E154" s="121"/>
    </row>
    <row r="155" spans="1:5" ht="28" x14ac:dyDescent="0.3">
      <c r="A155" s="60" t="s">
        <v>698</v>
      </c>
      <c r="B155" s="44" t="s">
        <v>502</v>
      </c>
      <c r="C155" s="106" t="s">
        <v>503</v>
      </c>
      <c r="D155" s="69">
        <v>5000</v>
      </c>
      <c r="E155" s="121"/>
    </row>
    <row r="156" spans="1:5" ht="28" x14ac:dyDescent="0.3">
      <c r="A156" s="60" t="s">
        <v>699</v>
      </c>
      <c r="B156" s="44" t="s">
        <v>504</v>
      </c>
      <c r="C156" s="106" t="s">
        <v>474</v>
      </c>
      <c r="D156" s="69">
        <v>4920</v>
      </c>
      <c r="E156" s="121"/>
    </row>
    <row r="157" spans="1:5" ht="28" x14ac:dyDescent="0.3">
      <c r="A157" s="60" t="s">
        <v>700</v>
      </c>
      <c r="B157" s="44" t="s">
        <v>505</v>
      </c>
      <c r="C157" s="106" t="s">
        <v>474</v>
      </c>
      <c r="D157" s="69">
        <v>4000</v>
      </c>
      <c r="E157" s="121"/>
    </row>
    <row r="158" spans="1:5" ht="42" x14ac:dyDescent="0.3">
      <c r="A158" s="60" t="s">
        <v>701</v>
      </c>
      <c r="B158" s="44" t="s">
        <v>416</v>
      </c>
      <c r="C158" s="106" t="s">
        <v>444</v>
      </c>
      <c r="D158" s="69">
        <v>19602</v>
      </c>
      <c r="E158" s="121"/>
    </row>
    <row r="159" spans="1:5" x14ac:dyDescent="0.3">
      <c r="A159" s="60" t="s">
        <v>702</v>
      </c>
      <c r="B159" s="44" t="s">
        <v>506</v>
      </c>
      <c r="C159" s="106" t="s">
        <v>411</v>
      </c>
      <c r="D159" s="69">
        <v>139000</v>
      </c>
      <c r="E159" s="121"/>
    </row>
    <row r="160" spans="1:5" ht="28" x14ac:dyDescent="0.3">
      <c r="A160" s="60" t="s">
        <v>703</v>
      </c>
      <c r="B160" s="44" t="s">
        <v>507</v>
      </c>
      <c r="C160" s="106" t="s">
        <v>410</v>
      </c>
      <c r="D160" s="69">
        <v>10332</v>
      </c>
      <c r="E160" s="121"/>
    </row>
    <row r="161" spans="1:5" ht="28" x14ac:dyDescent="0.3">
      <c r="A161" s="60" t="s">
        <v>704</v>
      </c>
      <c r="B161" s="44" t="s">
        <v>508</v>
      </c>
      <c r="C161" s="106" t="s">
        <v>474</v>
      </c>
      <c r="D161" s="69">
        <v>5000</v>
      </c>
      <c r="E161" s="121"/>
    </row>
    <row r="162" spans="1:5" ht="28" x14ac:dyDescent="0.3">
      <c r="A162" s="60" t="s">
        <v>705</v>
      </c>
      <c r="B162" s="44" t="s">
        <v>509</v>
      </c>
      <c r="C162" s="106" t="s">
        <v>474</v>
      </c>
      <c r="D162" s="69">
        <v>5000</v>
      </c>
      <c r="E162" s="121"/>
    </row>
    <row r="163" spans="1:5" ht="42" x14ac:dyDescent="0.3">
      <c r="A163" s="60" t="s">
        <v>706</v>
      </c>
      <c r="B163" s="44" t="s">
        <v>510</v>
      </c>
      <c r="C163" s="44" t="s">
        <v>474</v>
      </c>
      <c r="D163" s="69">
        <v>3000</v>
      </c>
      <c r="E163" s="121"/>
    </row>
    <row r="164" spans="1:5" ht="28" x14ac:dyDescent="0.3">
      <c r="A164" s="60" t="s">
        <v>707</v>
      </c>
      <c r="B164" s="44" t="s">
        <v>511</v>
      </c>
      <c r="C164" s="44" t="s">
        <v>512</v>
      </c>
      <c r="D164" s="69">
        <v>35000</v>
      </c>
      <c r="E164" s="121"/>
    </row>
    <row r="165" spans="1:5" ht="42" x14ac:dyDescent="0.3">
      <c r="A165" s="60" t="s">
        <v>708</v>
      </c>
      <c r="B165" s="65" t="s">
        <v>513</v>
      </c>
      <c r="C165" s="124" t="s">
        <v>514</v>
      </c>
      <c r="D165" s="69">
        <v>139000</v>
      </c>
      <c r="E165" s="76"/>
    </row>
    <row r="166" spans="1:5" ht="42" x14ac:dyDescent="0.3">
      <c r="A166" s="60" t="s">
        <v>709</v>
      </c>
      <c r="B166" s="65" t="s">
        <v>515</v>
      </c>
      <c r="C166" s="124" t="s">
        <v>516</v>
      </c>
      <c r="D166" s="69">
        <v>44085</v>
      </c>
      <c r="E166" s="76"/>
    </row>
    <row r="167" spans="1:5" ht="42" x14ac:dyDescent="0.3">
      <c r="A167" s="60" t="s">
        <v>710</v>
      </c>
      <c r="B167" s="65" t="s">
        <v>517</v>
      </c>
      <c r="C167" s="124" t="s">
        <v>518</v>
      </c>
      <c r="D167" s="69">
        <v>86930.25</v>
      </c>
      <c r="E167" s="76"/>
    </row>
    <row r="168" spans="1:5" ht="42" x14ac:dyDescent="0.3">
      <c r="A168" s="60" t="s">
        <v>711</v>
      </c>
      <c r="B168" s="65" t="s">
        <v>519</v>
      </c>
      <c r="C168" s="124" t="s">
        <v>520</v>
      </c>
      <c r="D168" s="69">
        <v>54981</v>
      </c>
      <c r="E168" s="76"/>
    </row>
    <row r="169" spans="1:5" ht="70" x14ac:dyDescent="0.3">
      <c r="A169" s="60" t="s">
        <v>712</v>
      </c>
      <c r="B169" s="65" t="s">
        <v>521</v>
      </c>
      <c r="C169" s="44" t="s">
        <v>522</v>
      </c>
      <c r="D169" s="69">
        <v>28205.279999999999</v>
      </c>
      <c r="E169" s="76"/>
    </row>
    <row r="171" spans="1:5" x14ac:dyDescent="0.3">
      <c r="D171" s="128"/>
      <c r="E171" s="126"/>
    </row>
    <row r="172" spans="1:5" x14ac:dyDescent="0.3">
      <c r="D172" s="128"/>
      <c r="E172" s="126"/>
    </row>
  </sheetData>
  <mergeCells count="3">
    <mergeCell ref="A2:AL2"/>
    <mergeCell ref="A3:O3"/>
    <mergeCell ref="A1:B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pytanie nr 1</vt:lpstr>
      <vt:lpstr>pytanie nr 2</vt:lpstr>
      <vt:lpstr>pytanie nr 3</vt:lpstr>
      <vt:lpstr>pytanie nr 4</vt:lpstr>
      <vt:lpstr>pytanie nr 5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Łacheta Katarzyna</dc:creator>
  <cp:lastModifiedBy>Łacheta Katarzyna</cp:lastModifiedBy>
  <dcterms:created xsi:type="dcterms:W3CDTF">2024-11-04T07:57:58Z</dcterms:created>
  <dcterms:modified xsi:type="dcterms:W3CDTF">2024-12-20T11:49:33Z</dcterms:modified>
</cp:coreProperties>
</file>