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gda.witan\Desktop\"/>
    </mc:Choice>
  </mc:AlternateContent>
  <xr:revisionPtr revIDLastSave="0" documentId="8_{7DD50EA0-40C1-496A-8760-932D865068B7}" xr6:coauthVersionLast="47" xr6:coauthVersionMax="47" xr10:uidLastSave="{00000000-0000-0000-0000-000000000000}"/>
  <bookViews>
    <workbookView xWindow="-120" yWindow="-16320" windowWidth="29040" windowHeight="15840" xr2:uid="{D0F026E3-F17A-4954-AB93-0C5F5A062D7E}"/>
  </bookViews>
  <sheets>
    <sheet name="CKE III st." sheetId="6" r:id="rId1"/>
    <sheet name="Gdańsk" sheetId="8" r:id="rId2"/>
    <sheet name="Jaworzno" sheetId="9" r:id="rId3"/>
    <sheet name="Kraków" sheetId="10" r:id="rId4"/>
    <sheet name="Łomża" sheetId="13" r:id="rId5"/>
    <sheet name="Łódź" sheetId="5" r:id="rId6"/>
    <sheet name="Poznań" sheetId="12" r:id="rId7"/>
    <sheet name="Warszawa" sheetId="11" r:id="rId8"/>
    <sheet name="Wrocław" sheetId="7" r:id="rId9"/>
  </sheets>
  <definedNames>
    <definedName name="_xlnm._FilterDatabase" localSheetId="0" hidden="1">'CKE III st.'!$B$3:$I$8</definedName>
    <definedName name="_xlnm._FilterDatabase" localSheetId="2" hidden="1">Jaworzno!$B$14:$I$178</definedName>
    <definedName name="_xlnm._FilterDatabase" localSheetId="4" hidden="1">Łomża!$B$15:$I$151</definedName>
    <definedName name="_xlnm._FilterDatabase" localSheetId="5" hidden="1">Łódź!$B$7:$I$267</definedName>
    <definedName name="_xlnm.Print_Area" localSheetId="0">'CKE III st.'!$A$1:$I$266</definedName>
    <definedName name="_xlnm.Print_Area" localSheetId="1">Gdańsk!$A$1:$H$65</definedName>
    <definedName name="_xlnm.Print_Area" localSheetId="3">Kraków!$B$1:$I$153</definedName>
    <definedName name="_xlnm.Print_Area" localSheetId="4">Łomża!$B$1:$I$151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0" i="13" l="1"/>
  <c r="E150" i="13"/>
  <c r="D150" i="13"/>
  <c r="E13" i="13"/>
  <c r="D13" i="13"/>
  <c r="E137" i="12" l="1"/>
  <c r="D137" i="12"/>
  <c r="C135" i="12"/>
  <c r="C130" i="12"/>
  <c r="C129" i="12"/>
  <c r="C128" i="12"/>
  <c r="C122" i="12"/>
  <c r="C115" i="12"/>
  <c r="C114" i="12"/>
  <c r="C113" i="12"/>
  <c r="C112" i="12"/>
  <c r="C111" i="12"/>
  <c r="C109" i="12"/>
  <c r="C107" i="12"/>
  <c r="C84" i="12"/>
  <c r="C68" i="12"/>
  <c r="C28" i="12"/>
  <c r="C24" i="12"/>
  <c r="C23" i="12"/>
  <c r="C22" i="12"/>
  <c r="C21" i="12"/>
  <c r="C19" i="12"/>
  <c r="C18" i="12"/>
  <c r="C17" i="12"/>
  <c r="C16" i="12"/>
  <c r="C137" i="12" s="1"/>
  <c r="E13" i="12"/>
  <c r="D13" i="12"/>
  <c r="C9" i="12"/>
  <c r="C8" i="12"/>
  <c r="C13" i="12" s="1"/>
  <c r="F28" i="11" l="1"/>
  <c r="E28" i="11"/>
  <c r="D28" i="11"/>
  <c r="E150" i="10" l="1"/>
  <c r="D141" i="10"/>
  <c r="D140" i="10"/>
  <c r="D138" i="10"/>
  <c r="D137" i="10"/>
  <c r="D136" i="10"/>
  <c r="D135" i="10"/>
  <c r="D134" i="10"/>
  <c r="D133" i="10"/>
  <c r="D132" i="10"/>
  <c r="D118" i="10"/>
  <c r="D117" i="10"/>
  <c r="D116" i="10"/>
  <c r="D115" i="10"/>
  <c r="D73" i="10"/>
  <c r="D72" i="10"/>
  <c r="D71" i="10"/>
  <c r="D70" i="10"/>
  <c r="D69" i="10"/>
  <c r="D45" i="10"/>
  <c r="D44" i="10"/>
  <c r="D43" i="10"/>
  <c r="D42" i="10"/>
  <c r="D41" i="10"/>
  <c r="D150" i="10" s="1"/>
  <c r="F12" i="10"/>
  <c r="E12" i="10"/>
  <c r="D10" i="10"/>
  <c r="D12" i="10" s="1"/>
  <c r="E178" i="9" l="1"/>
  <c r="D160" i="9"/>
  <c r="D123" i="9"/>
  <c r="D117" i="9"/>
  <c r="D109" i="9"/>
  <c r="D105" i="9"/>
  <c r="D104" i="9"/>
  <c r="D103" i="9"/>
  <c r="D102" i="9"/>
  <c r="D50" i="9"/>
  <c r="D49" i="9"/>
  <c r="D23" i="9"/>
  <c r="D22" i="9"/>
  <c r="D21" i="9"/>
  <c r="D18" i="9"/>
  <c r="D17" i="9"/>
  <c r="D16" i="9"/>
  <c r="D178" i="9" s="1"/>
  <c r="F12" i="9"/>
  <c r="E12" i="9"/>
  <c r="D12" i="9"/>
  <c r="D9" i="9"/>
  <c r="D8" i="9"/>
  <c r="D63" i="8" l="1"/>
  <c r="C63" i="8"/>
  <c r="D10" i="8"/>
  <c r="C10" i="8"/>
  <c r="F77" i="7" l="1"/>
  <c r="E77" i="7"/>
  <c r="D77" i="7"/>
  <c r="F10" i="7"/>
  <c r="E10" i="7"/>
  <c r="D10" i="7"/>
  <c r="E263" i="6"/>
  <c r="D263" i="6"/>
  <c r="D8" i="6"/>
  <c r="E267" i="5" l="1"/>
  <c r="D267" i="5"/>
  <c r="D259" i="5"/>
  <c r="D258" i="5"/>
  <c r="D143" i="5"/>
  <c r="D141" i="5"/>
  <c r="D140" i="5"/>
  <c r="D139" i="5"/>
  <c r="D136" i="5"/>
  <c r="D135" i="5"/>
  <c r="D72" i="5"/>
  <c r="D58" i="5"/>
  <c r="D56" i="5"/>
  <c r="D55" i="5"/>
  <c r="D54" i="5"/>
  <c r="D31" i="5"/>
  <c r="D28" i="5"/>
  <c r="D15" i="5"/>
  <c r="E12" i="5"/>
  <c r="D12" i="5"/>
  <c r="D9" i="5"/>
  <c r="D8" i="5"/>
</calcChain>
</file>

<file path=xl/sharedStrings.xml><?xml version="1.0" encoding="utf-8"?>
<sst xmlns="http://schemas.openxmlformats.org/spreadsheetml/2006/main" count="3532" uniqueCount="1283">
  <si>
    <t>1.</t>
  </si>
  <si>
    <t>2.</t>
  </si>
  <si>
    <t>3.</t>
  </si>
  <si>
    <t>Suma</t>
  </si>
  <si>
    <t xml:space="preserve">Sporządziła: </t>
  </si>
  <si>
    <t>Wykaz wyjazdów służbowych w kraju i zagranicą w okresie od 13.12.2023r. do 17.10.2024r.</t>
  </si>
  <si>
    <t>Data wyjazdu</t>
  </si>
  <si>
    <t>Kwota delegacji</t>
  </si>
  <si>
    <t>Dane teleadresowe zakwaterowania</t>
  </si>
  <si>
    <t>Cel delegacji</t>
  </si>
  <si>
    <t>…</t>
  </si>
  <si>
    <t>Liczbę osób (w tym,kierownictwo wymienić z nazwiska)</t>
  </si>
  <si>
    <t>Jednostka:</t>
  </si>
  <si>
    <t>Kwota delegacji krajowej</t>
  </si>
  <si>
    <t>Kwota delegacji zagranicznej</t>
  </si>
  <si>
    <t>Wprowadzone mechanizmy dotyczące delegacji krajowych i zagranicznych</t>
  </si>
  <si>
    <t>ibis Warszawa Stare Miasto ul. Muranowska 2 00-209 Warszawa</t>
  </si>
  <si>
    <t>UDZIAŁ W SPOTKANIU KOORYNATORÓW EGZAMINU ÓSMOKLASISTY Z JĘZYKA POLSKIEGO W SIEDZIBIE CKE W WARSZAWIE</t>
  </si>
  <si>
    <t>UDZIAŁ W SPOTKANIU KOORYNATORÓW EGZAMINU ÓSMOKLASISTY Z MATEMATYKI W SIEDZIBIE CKE W WARSZAWIE</t>
  </si>
  <si>
    <t xml:space="preserve">SZYMAŃSKI MAREK </t>
  </si>
  <si>
    <t>SPOTKANIE Z DYREKTORAMI OKE I CKE -  WARSZAWA</t>
  </si>
  <si>
    <t>UDZIAŁ W SPOTKANIU KOORDYNATORÓW EGZAMNU ÓSMOKLASISTY I EGZAMNIU MATURALNEGO Z JĘZYKA HISZPAŃSKIEGO - CKE WARSZAWA</t>
  </si>
  <si>
    <t>OBSŁUGA PUNKTU ROKE EGZAMIN ZAWODOWY SESJA STYCZEŃ 2024 W ZDUŃSKIEJ WOLI</t>
  </si>
  <si>
    <t>UDZIAŁ W SPOTKANIU KOORDYNATORÓW EGZAMNU MATURALNEGO Z JĘZYKA FRANCUSKIEGO - CKE WARSZAWA</t>
  </si>
  <si>
    <t>OBSŁUGA PUNKTU ROKE EGZAMIN ZAWODOWY SESJA STYCZEŃ 2024 W BEŁCHATOWIE</t>
  </si>
  <si>
    <t>OBSŁUGA PUNKTU ROKE EGZAMIN ZAWODOWY SESJA STYCZEŃ 2024 W RADOMSKU</t>
  </si>
  <si>
    <t>OBSŁUGA PUNKTU ROKE EGZAMIN ZAWODOWY SESJA STYCZEŃ 2024 W WIELUNIU</t>
  </si>
  <si>
    <t>OBSŁUGA PUNKTU ROKE EGZAMIN ZAWODOWY SESJA STYCZEŃ 2024 W SKIERNIEWICACH</t>
  </si>
  <si>
    <t>OBSŁUGA PUNKTU ROKE EGZAMIN ZAWODOWY SESJA STYCZEŃ 2024 W TOMASZOWIE MAZ.</t>
  </si>
  <si>
    <t>OBSŁUGA PUNKTU ROKE EGZAMIN ZAWODOWY SESJA STYCZEŃ 2024 W OSTROWCU ŚWIĘTOKRZYSKIM</t>
  </si>
  <si>
    <t>OBSERWACJA EGZAMINU ZAWODOWEGO - TECHNIKUM IM. STULECIA ODZYSKANIA NIEPODLEGŁOŚCI POLSKI W BRZEZINACH</t>
  </si>
  <si>
    <t>OBSERWACJA EPKZ - WODZIN MAJORACKI</t>
  </si>
  <si>
    <t>PRZEWÓZ PRAC PO EGZAMINIE ZAWODOWYM MODEL D SESJA 241 Z KIELC</t>
  </si>
  <si>
    <t>UDZIAŁ W SPOTKANIU EKSPERTÓW CKE Z KOORDYNATORAMI OKE Z WYBRANYCH PRZEDMIOTÓW MATURALNYCH W SIEDZIBIE CKE W WARSZAWIE</t>
  </si>
  <si>
    <t xml:space="preserve">OBSERWACJA EPKZ - RADOMSKO </t>
  </si>
  <si>
    <t>OBSERWACJA EPKZ - RADOMSKO</t>
  </si>
  <si>
    <t>OBSERWACJA EZ ORG.01 CENTRUM NAUKI I BIZNESU "ŻAK" W SIERADZU</t>
  </si>
  <si>
    <t>UDZIAŁ W SPOTKANIU KOORDYNATORÓW EGZAMNU ÓSMOKLASISTY Z JĘZYKA FRANCUSKIEGO - CKE WARSZAWA</t>
  </si>
  <si>
    <t>OBSERWACJA EZ MED.14 SZKOŁA POLICEALNA "COSINUS PLUS" W BEŁCHATOWIE</t>
  </si>
  <si>
    <t>CKU W WIDZEWIE KSAWERÓW</t>
  </si>
  <si>
    <t>OBSERWACJA EZ ROL.07 TECHNIKUM W ZESPOLE SZKÓŁ CENTRUM KSZTAŁCENIA USTAWICZNEGO WOLBÓRZ</t>
  </si>
  <si>
    <t>OBSŁUGA PUNKTU ROKE EGZAMIN ZAWODOWY SESJA STYCZEŃ 2024  W PIOTRKOWIE TRYBUNALSKIM ORAZ ODBIÓR PRAC Z BIURA OKE W KIELCACH</t>
  </si>
  <si>
    <t>OBSŁUGA PUNKTU ROKE EGZAMIN ZAWODOWY SESJA STYCZEŃ 2024  W RADOMSKU</t>
  </si>
  <si>
    <t>OBSERWACJA EZ ROL.07 STADNINA CZOŁCZYN</t>
  </si>
  <si>
    <t>OBSERWACJA PRZEBIEGU EGZAMINU ZAWODOWEGO W KWALIFIKACJI INF.03 - TECHNIKUM TEB EDUKACJA W BEŁCHATOWIE</t>
  </si>
  <si>
    <t>SZYMAŃSKI MAREK</t>
  </si>
  <si>
    <t>SPOTKANIE DYREKTORÓW OKE I CKE - WARSZAWA</t>
  </si>
  <si>
    <t>OBSŁUGA PUNKTU ROKE EGZAMIN ZAWODOWY SESJA STYCZEŃ 2024 W OSTTROWCU ŚWIĘTOKRZYSKIM</t>
  </si>
  <si>
    <t xml:space="preserve">ZAPIERACZYŃSKI MAREK </t>
  </si>
  <si>
    <t>KONTROLA BIURA W KIELCACH</t>
  </si>
  <si>
    <t>OBSŁUGA PUNKTU ROKE EGZAMIN ZAWODOWY SESJA STYCZEŃ 2024 ŁASK, SIERADZ, WIELUŃ</t>
  </si>
  <si>
    <t>OBSŁUGA PUNKTU ROKE EGZAMIN ZAWODOWY SESJA STYCZEŃ 2024 PIOTRKÓW TRBUNALSKI, KIELCE</t>
  </si>
  <si>
    <t>PRZEWÓZ PRAC PO EGZAMINIE ZAWODOWYM SESJA STYCZEŃ 2024 W ŁODZI</t>
  </si>
  <si>
    <t>KONFERENCJA DLA NAUCZYCIELI HISTORII I WOS - WROCŁAW</t>
  </si>
  <si>
    <t>Udział Wicedyrektora OKE w Łodzi w konferencji dla nauczycieli historii i wos we Wrocławiu</t>
  </si>
  <si>
    <t>WGLĄDY EZ BIURO OKE W KIELCACH</t>
  </si>
  <si>
    <t>PRÓBNE ZASTOSOWANIE: SP NR 1 W TUSZYNIE</t>
  </si>
  <si>
    <t>STANDARYZACJA ARKUSZY Z JĘZYKA NIEMIECKIEGO ORAZ GEOGRAFII W TOMASZOWIE MAZOWIECKIM</t>
  </si>
  <si>
    <t>STANDARYZACJA ARKUSZY Z JĘZYKA ROSYJSKIEGO W TOMASZOWIE MAZOWIECKIM</t>
  </si>
  <si>
    <t>ŚWIĘTOKRZYSKA GIEŁDA SZKÓŁ PONADPODSTAWOWYCH- EDUKACJA I KARIERA-KIELCE</t>
  </si>
  <si>
    <t>ZEBRANIE KIEROWNIKÓW WEZ W CKE</t>
  </si>
  <si>
    <t xml:space="preserve">STANDARYZACJA ARKUSZY MATURALNYCH W TOMASZOWIE MAZOWIECKIM </t>
  </si>
  <si>
    <t>STANDARYZACJA ARKUSZY MATURALNYCH W PIOTRKOWIE TRYBUNALSKIM</t>
  </si>
  <si>
    <t>STANDARYZACJA EM - CHEMIA, PIOTRKÓW TRYBYNALSKI</t>
  </si>
  <si>
    <t>STANDARYZACJA EM - JĘZYK POSLKI, PIOTRKÓW TRYBUNALSKI</t>
  </si>
  <si>
    <t>STANDARYZACJA EM - JĘZYK ROSYJSKI, BIAŁA RAWSKA</t>
  </si>
  <si>
    <t>STANDARYZACJA EM - MATEMATYKA, TOMASZÓW MAZOWIECKI</t>
  </si>
  <si>
    <t>STANDARYZACJA ARKUSZY MATURALNYCH W BIAŁEJ RAWSKIEJ</t>
  </si>
  <si>
    <t>STANDARYZACJA ARKUSZY MATURALNYCH W TOMASZOWIE MAZOWIECKIM</t>
  </si>
  <si>
    <t>STANDARYZACJA EM - JĘZYK NIEMIECKI, KUTNO</t>
  </si>
  <si>
    <t>STANDARYZACJA EM - MATEMATYKA, ŁOWICZ</t>
  </si>
  <si>
    <t>STANDARYZACJA ARKUSZY MATURALNYCH - OSTROWIEC ŚWIĘTOKRZYSKI</t>
  </si>
  <si>
    <t>Warsztat dot. badań jakościowych zasobów umiejętności nauczycieli zawodu oraz potrzeb nauczycieli zawodu w zakresie doskonalenia zawodowego - Toruń</t>
  </si>
  <si>
    <t>STANDARYZACJA ARKUSZY MATURALNYCH W ŁOWICZU</t>
  </si>
  <si>
    <t>STANDARYZACJA EM - MATEMATYKA, KLESZCZÓW</t>
  </si>
  <si>
    <t>STANDARYZACJA EM - MATEMATYKA, SKIERNIEWICE</t>
  </si>
  <si>
    <t>Przeprowadzenie konferencji szkoleniowej przed sesją egzaminacyjną dla dyrektorów szkół z woj. świętokrzyskiego - Kielce</t>
  </si>
  <si>
    <t>Przeprowadzenie konferencji szkoleniowej przed sesją egzaminacyjną dla dyrektorów szkół z woj. świętokrzyskiego EM i E8- Kielce</t>
  </si>
  <si>
    <t>STANDARYZACJA ARKUSZY MATURALNYCH W SKIERNIEWICACH</t>
  </si>
  <si>
    <t>PRZEPROWADZENIE PRÓBNEGO ZASTOSOWANIA ZESTAWÓW EGZAMINACYJNYCH MJA 2025 - ŁĘCZYCA</t>
  </si>
  <si>
    <t>STANDARYZACJA EM - JĘZYK ROSYJSKI, RAWA MAZOWIECKA</t>
  </si>
  <si>
    <t>STANDARYZACJA EM - JĘZYK NIEMIECKI, RAWA MAZOWIECKA</t>
  </si>
  <si>
    <t>STANDARYZACJA ARKUSZY MATURALNYCH W RAWIE MAZOWIECKIEJ</t>
  </si>
  <si>
    <t>STANDARYZACJA ARKUSZY MATURALNYCH W ŁĘCZYCY</t>
  </si>
  <si>
    <t>PRZEPROWADZENIE PRÓBNEGO ZASTOSOWANIA ZESTAWÓW EGZAMINACYJNYCH MJA 2026 - SKIERNIEWICE</t>
  </si>
  <si>
    <t>STANDARYZACJA E8 -JĘZYK ROSYJSKI, KUTNO</t>
  </si>
  <si>
    <t>STANDARYZACJA EM - CHEMIA, ŁOWICZ</t>
  </si>
  <si>
    <t>STANDARYZACJA ARKUSZY MATURALNYCH - STASZÓW</t>
  </si>
  <si>
    <t>STANDARYZACJA ARKUSZY EM Z HISTORII - I,II LO W PIOTRKOWIE TRYBUNALSKIM</t>
  </si>
  <si>
    <t>STANDARYZACJA EM - CHEMIA, WIELUŃ</t>
  </si>
  <si>
    <t>STANDARYZACJA ARKUSZY MATURALNYCH W WIELUNIU</t>
  </si>
  <si>
    <t>STANDARYZACJA EM - MATEMATYKA, PIOTRKÓW TRYBUNALSKI</t>
  </si>
  <si>
    <t>WYDAWANIE CERTYFIKATÓW,ŚWIADECTW I DYPLOMÓW ZAWODOWYCH PO SESJI 241-PIOTRKÓW TRYB, TOMASZÓW MAZOWIECKI</t>
  </si>
  <si>
    <t>WYDAWANIE CERTYFIKATÓW,ŚWIADECTW I DYPLOMÓW ZAWODOWYCH PO SESJI 241-KUTNO,ŁOWICZ, SKIERNIEWICE</t>
  </si>
  <si>
    <t>WYDAWANIE CERTYFIKATÓW,ŚWIADECTW I DYPLOMÓW ZAWODOWYCH PO SESJI 241-ZDUŃSKA WOLA,WIELUŃ</t>
  </si>
  <si>
    <t>WYDAWANIE CERTYFIKATÓW,ŚWIADECTW I DYPLOMÓW ZAWODOWYCH PO SESJI 241-BEŁCHATÓW,RADOMSKO</t>
  </si>
  <si>
    <t>STANDARYZACJA E8 -JĘZYK POLSKI, PIOTRKÓW TRYBUNALSKI</t>
  </si>
  <si>
    <t>STANDARYZACJA ARKUSZY EGZAMIN ÓSMOKLASISTY W PIOTRKOWIE TRYBUNALSKIM</t>
  </si>
  <si>
    <t>STANDARYZACJA EM - MATEMATYKA, RADOMSKO</t>
  </si>
  <si>
    <t>STANDARYZACJA ARKUSZY MATURALNYCH W RADOMSKU</t>
  </si>
  <si>
    <t>PRZEPROWADZENIE KONFERENCJI SZKOLENIOWEJ PRZED SESJĄ EGAMINACYJNĄ DLA DYREKTORÓW SZKÓŁ WOJ. ŚWIĘTOKRZYSKIEGO E8 - KIELCE</t>
  </si>
  <si>
    <t>PRZEPROWADZENIE KONFERENCJI SZKOLENIOWEJ PRZED SESJĄ EGZAMINACYJNĄ DLA DYREKTORÓW SZKÓŁ WOJ. ŚWIĘTOKRZYSKIEGO E8 - KIELCE</t>
  </si>
  <si>
    <t>STANDARYZACJA ARKUSZY EGZAMIN ÓSMOKLASISTY W GÓRNIE</t>
  </si>
  <si>
    <t>UDZIAŁ W SPOTKANIU KOORDYNATORÓW EGZ.MATURALNEGO OKE I CKE Z J.POLSKIEGO-WARSZAWA</t>
  </si>
  <si>
    <t>PRZEPROWADZENIE KONFERENCJI SZKOLENIOWEJ DLA DYREKTORÓW SZKÓŁ WOJ. ŚWIĘTOKRZYSKIEGO EPKZ- KIELCE</t>
  </si>
  <si>
    <t>PRÓBNE ZASTOSOWANIE: SP NR 3 W PIOTRKOWIE TRYBUNALSKIM</t>
  </si>
  <si>
    <t>STANDARYZACJA ARKUSZY EGZAMIN ÓSMOKLASISTY W PIŃCZOWIE</t>
  </si>
  <si>
    <t>PRÓBNE ZASTOSOWANIE: SP NR 10 W SIERADZU</t>
  </si>
  <si>
    <t>STANDARYZACJA ARKUSZY EGZAMIN ÓSMOKLASISTY W SIERADZU</t>
  </si>
  <si>
    <t>PRÓBNE ZASTOSOWANIE:SP NR 10 SIERADZ</t>
  </si>
  <si>
    <t>SPOTKANIE Z KIEROWNICTWEM MEN - WARSZAWA</t>
  </si>
  <si>
    <t>OBSŁUGA PUNKTU REDYSTRUBUCJI-EGZAMIN MATURALNY W RADOMSKU</t>
  </si>
  <si>
    <t>OBSŁUGA PUNKTU REDYSTRUBUCJI-EGZAMIN MATURALNY W ŁOWICZU</t>
  </si>
  <si>
    <t>OBSŁUGA PUNKTU REDYSTRUBUCJI-EGZAMIN MATURALNY W SKIERNIEWICACH</t>
  </si>
  <si>
    <t>OBSŁUGA PUNKTU REDYSTRUBUCJI-EGZAMIN MATURALNY W TOMASZOWIE MAZOWIECKIM</t>
  </si>
  <si>
    <t>OBSERWACJA PRZEBIEGU EGZ.MATURALNEGO Z J.ANGIELSKIEGO -II LO I ZSP NR 4 W ŁOWICZU</t>
  </si>
  <si>
    <t>UDZIAŁ W SPOTKANIU KOORDYNATORÓW EGZ.MATURALNEGO OKE I CKE Z J.POLSKIEGO (USTALANIE ZO)-WARSZAWA</t>
  </si>
  <si>
    <t>UDZIAŁ W SPOTKANIU KOORDYNATORÓW EGZ.MATURALNEGO OKE I CKE Z MATEMATYKI PP-WARSZAWA</t>
  </si>
  <si>
    <t>OBSERWACJA PRZEBIEGU EGZAMINU ÓSMOKLASISTY W JAMNIE</t>
  </si>
  <si>
    <t>OBSERWACJA PRZEBIEGU EGZAMINU ÓSMOKLASISTY W ŁOWICZU</t>
  </si>
  <si>
    <t>SZKOLENIE Z ZAKRESU KWALIFIKACJI FRK.05 - WARSZAWA</t>
  </si>
  <si>
    <t>UDZIAŁ W SPOTKANIU KOORDYNATORÓW EGZ.ÓSMOKLASISTY OKE I CKE Z J.POLSKIEGO-WARSZAWA</t>
  </si>
  <si>
    <t>UDZIAŁ W SPOTKANIU KOORDYNATORÓW EGZ.MATURALNEGO OKE I CKE Z CHEMII-WARSZAWA</t>
  </si>
  <si>
    <t>OBSERWACJA EGZAMINU MATURALNEGO-SKIERNIEWICE</t>
  </si>
  <si>
    <t>ZAPIERACZYŃSKI MAREK</t>
  </si>
  <si>
    <t>UDZIAŁ W SPOTKANIU KOORDYNATORÓW EGZ.MATURALNEGO OKE I CKE Z HISTORII-WARSZAWA</t>
  </si>
  <si>
    <t>VIII FORUM RACHUNKOWOŚCI BUDŻETOWEJ - KRAKÓW</t>
  </si>
  <si>
    <t>OBSŁUGA PUNKTU REDYSTRYBUCJI - EGZAMIN MATURALNY W RADOMSKU</t>
  </si>
  <si>
    <t>WYMIANA ROUTERA SIECIOWEGO BIURO OKE W KIELCACH</t>
  </si>
  <si>
    <t>SPOTKANIE Z DYREKTOREM OKE W KRAKOWIE - KRAKÓW</t>
  </si>
  <si>
    <t>WYDAWANIE DYPLOMÓW I SUPLEMENTÓW PO SESJI 241 W PIOTRKOWIE TRYB. I TOMASZOWIE MAZOWIECKIM</t>
  </si>
  <si>
    <t>WYDAWANIE DYPLOMÓW I SUPLEMENTÓW PO SESJI 241 W SKIERNIEWICACH</t>
  </si>
  <si>
    <t>WYDAWANIE DYPLOMÓW I SUPLEMENTÓW PO SESJI 241 W ZDUŃSKIEJ WOLI I WIELUNIU</t>
  </si>
  <si>
    <t>WYDAWANIE DYPLOMÓW I SUPLEMENTÓW PO SESJI 241 W BEŁCHATOWIE I RADOMSKU</t>
  </si>
  <si>
    <t>UDZIAŁ W SPOTKANIU W RAMACH PROJEKTU "OPRACOWANIE ROZWIĄZAŃ INFORMATYCZNYCH WSPIERAJĄCYCH CYFRYZACJĘ ORGANIZACJI EGZAMINÓW ZEWNĘTRZNYCH" - WARSZAWA</t>
  </si>
  <si>
    <t>PRÓBNE ZASTOSOWANIE DOT. ZADAŃ EGZAMINACYJNYCH DO CZĘŚCI PRAKTYCZNEJ EZ - KWALIFIKACJA PGF.04 - ZSP NR 1 W ŁĘCZYCY</t>
  </si>
  <si>
    <t>PRZEWÓZ ARKUSZY MATURALNYCH Z BIURA KIELCE DO OKE W ŁODZI</t>
  </si>
  <si>
    <t>OBSŁUGA PUNKTU REDYSTRYBUCJI-EGZAMIN ZAWODOWY W PIOTRKOWIE TRYBUNALSKIM</t>
  </si>
  <si>
    <t>OBSŁUGA PUNKTU REDYSTRYBUCJI-EGZAMIN ZAWODOWY W ZDUŃSKIEJ WOLI</t>
  </si>
  <si>
    <t>OBSŁUGA PUNKTU REDYSTRYBUCJI-EGZAMIN ZAWODOWY W RADOMSKU</t>
  </si>
  <si>
    <t>OBSŁUGA PUNKTU REDYSTRYBUCJI-EGZAMIN ZAWODOWY W WIELUNIU</t>
  </si>
  <si>
    <t>OBSŁUGA PUNKTU REDYSTRYBUCJI-EGZAMIN ZAWODOWY W SKIERNIEWICACH</t>
  </si>
  <si>
    <t>OBSŁUGA PUNKTU REDYSTRYBUCJI-EGZAMIN ZAWODOWY W TOMASZOWIE MAZOWIECKIM</t>
  </si>
  <si>
    <t>OBSŁUGA PUNKTU REDYSTRYBUCJI - EGZAMIN ZAWODOWY W OSTROWCU ŚWIĘTOKRZYSKIM</t>
  </si>
  <si>
    <t>OBSERWACJA PRZEBIEGU EGZAMINU ZAWODOWEGO - ŁOWICZ</t>
  </si>
  <si>
    <t>OBSERWACJA EGZAMINU ZAWODOWEGO BRANŻOWA SZKOŁA I STOPNIA NR 2 W SIERADZU</t>
  </si>
  <si>
    <t>OBSERWACJA EGZAMINU ZAWODOWEGO ZESPÓŁ SZKÓŁ NR 1 W WIELUNIU</t>
  </si>
  <si>
    <t>OBSERWACJA EGZAMINU ZAWODOWEGO TECHNIKUM W SĘDZIEJOWICACH</t>
  </si>
  <si>
    <t>PRZEWIEZIENIE  ARKUSZY MATURALNYCJ DO BIURA OKE W KIELCACH</t>
  </si>
  <si>
    <t>OBSERWACJA EGZAMINU ZAWODOWEGO TECHNIKUM W WOLBORZU</t>
  </si>
  <si>
    <t>OBSERWACJA EGZAMINU ZAWODOWEGO BRANŻOWA SZKOŁA I STOPNIA SPECJALNA NR 24 W ŁODZI</t>
  </si>
  <si>
    <t>ODBIÓR PRAC-BIURO OKE ŁÓDŹ W KIELCACH</t>
  </si>
  <si>
    <t>OBSŁUGA PUNKTU REDYSTRYBUCJI-E8 TERMIN DODATKOWY W PIOTRKOWIE TRYBUNALSKIM</t>
  </si>
  <si>
    <t>OBSŁUGA PUNKTU REDYSTRYBUCJI-E8 TERMIN DODATKOWY W SKIERNIEWICACH</t>
  </si>
  <si>
    <t>OBSŁUGA PUNKTU REDYSTRYBUCJI-E8 TERMIN DODATKOWY W ZDUŃSKIEJ WOLI</t>
  </si>
  <si>
    <t>OBSŁUGA PUNKTU REDYSTRYBUCJI E8 TERMIN DODATKOWY W SANDOMIERZU</t>
  </si>
  <si>
    <t>OBSERWACJA EGZAMINU ZAWODOWEGO ZESPÓŁ SZKÓŁ NR 2 W WIELUNIU</t>
  </si>
  <si>
    <t>OBSERWACJA PRZEBIEGU EGZAMINU ZAWODOWEGO W KWALIFIKACJI INF.03 TECHNIKUM NR 1 W KOLUSZKACH</t>
  </si>
  <si>
    <t>OBSŁUGA PUNKTU REDYSTRYBUCJI E8 TERMIN DODATKOWY W PIOTRKOWIE TRYBUNALSKIM</t>
  </si>
  <si>
    <t>OBSŁUGA PUNKTU REDYSTRYBUCJI E8 TERMIN DODATKOWY W SKIERNIEWICACH</t>
  </si>
  <si>
    <t>OBSŁUGA PUNKTU REDYSTRYBUCJI E8 TERMIN DODATKOWY W ZDUŃSKIEJ WOLI</t>
  </si>
  <si>
    <t>OBSERWACJA EGZAMINU ZAWODOWEGO CENTRUM KSZTAŁCENIA USTAWICZNEGO W ZDUŃSKIEJ WOLI</t>
  </si>
  <si>
    <t>OBSERWACJA EGZAMINU ZAWODOWEGO POLICEALNA SZKOŁA ZAWODOWA "PASCAL" W KUTNIE</t>
  </si>
  <si>
    <t>OBSŁUGA PUNKTU REDYSTRYBUCJI - EGZAMIN ZAWODOWY W PIOTRKOWIE TRYBUNALSKIM</t>
  </si>
  <si>
    <t>OBSŁUGA PUNKTU REDYSTRYBUCJI - EGZAMIN ZAWODOWY W ZDUŃSKIEJ WOLI</t>
  </si>
  <si>
    <t>OBSŁUGA PUNKTU REDYSTRYBUCJI - EGZAMIN ZAWODOWY W RADOMSKU</t>
  </si>
  <si>
    <t>OBSŁUGA PUNKTU REDYSTRYBUCJI - EGZAMIN ZAWODOWY W WIELUNIU</t>
  </si>
  <si>
    <t>OBSŁUGA PUNKTU REDYSTRYBUCJI - EGZAMIN ZAWODOWY W SKIERNIEWICACH</t>
  </si>
  <si>
    <t>OBSŁUGA PUNKTU REDYSTRYBUCJI - EGZAMIN ZAWODOWY W TOMASZOWIE MAZOWIECKIM</t>
  </si>
  <si>
    <t>OBSERWACJA EZ MED.14  KRAJOWE CENTRUM EDUKACJI W PIOTRKOWIE TRYBUNALSKIM</t>
  </si>
  <si>
    <t>OBSERWACJA EGZAMINU ZAWODOWEGO TECHNIKUM NR 2 W ZGIERZU</t>
  </si>
  <si>
    <t>PRZEWÓZ PRAC PO EGZAMINIE ZAWODOWYM Z BIURA KIELCE DO OKE W ŁODZI</t>
  </si>
  <si>
    <t>WOJEWÓDZKIE ZAKOŃCZENIE ROKU SZKOLNEGO - SIERADZ</t>
  </si>
  <si>
    <t xml:space="preserve">UROCZYSTOŚĆ ZAKOŃCZENIA ROKU SZKOLNEGO W SIERADZU </t>
  </si>
  <si>
    <t>ODBIÓR PRAC PO EGZAMINIE ZAWODOWYM W TERMINIE DODATKOWYM W WIELUNIU</t>
  </si>
  <si>
    <t>PRZEWÓZ ZAŚWIADCZEŃ E8 DO BIURA OKE W KIELCACH</t>
  </si>
  <si>
    <t>DYSTRYBUCJA ZAŚWIADCZEŃ E8 W PIOTRKOWIE TRYB. I BEŁCHATOWIE</t>
  </si>
  <si>
    <t>DYSTRTYBUCJA ZAŚWIADCZEŃ E8 W PIOTRKOWIE TRYB. I BEŁCHATOWIE</t>
  </si>
  <si>
    <t>DYSTRTYBUCJA ZAŚWIADCZEŃ E8 W KUTNIE I ŁĘCZYCY</t>
  </si>
  <si>
    <t>DYSTRTYBUCJA ZAŚWIADCZEŃ E8 W WIELUNIU I WIERUSZOWIE</t>
  </si>
  <si>
    <t>DYSTRTYBUCJA ZAŚWIADCZEŃ E8 W ŁOWICZU, SKIERNIEWICACH I RAWIE MAZ.</t>
  </si>
  <si>
    <t>DYSTRTYBUCJA ZAŚWIADCZEŃ E8 W ŁASKU, ZDUŃSKIEJ WOLI I SIERADZU</t>
  </si>
  <si>
    <t>DYSTRTYBUCJA ZAŚWIADCZEŃ E8 W GÓRNIE I STARACHOWICACH</t>
  </si>
  <si>
    <t>DYSTRYBUCJA ŚWIADECTW DOJRZAŁOŚCI W KUTNIE, ŁOWICZU I SKIERNIEWICACH</t>
  </si>
  <si>
    <t>DYSTRYBUCJA ŚWIADECTW DOJRZAŁOŚCI W PIOTRKOWIE TRYB., BEŁCHATOWIE I RADOMSKU</t>
  </si>
  <si>
    <t>DYSTRYBUCJA ŚWIADECTW DOJRZAŁOŚCI W ZDUŃSKIEJ WOLI I WIELUNIU</t>
  </si>
  <si>
    <t>DYSTRYBUCJA ŚWIADECTW DOJRZAŁOŚCI W KOŃSKICH I SKARŻYSKU KAMIENNEJ</t>
  </si>
  <si>
    <t>SPOTKANIE W MINISTERSTWIE EDUKACJI NARODOWEJ</t>
  </si>
  <si>
    <t>PRZEGLĄD SERWISOWY SAMOCHODU FORD C-MAX W WARSZAWIE</t>
  </si>
  <si>
    <t>KONTROLA WGLĄDÓW - BIURO OKE W KIELCACH</t>
  </si>
  <si>
    <t>UDZIAŁ W SPOTKANIU W MINISTERSTWIE EDUKACJI NARODOWEJ W WARSZAWIE</t>
  </si>
  <si>
    <t>OBSŁUGA PUNKTU ROKE MATURA W ŁOWICZU</t>
  </si>
  <si>
    <t>OBSŁUGA PUNKTU ROKE MATURA W ZDUŃSKIEJ WOLI</t>
  </si>
  <si>
    <t>OBSŁUGA PUNKTU ROKE MATURA W RADOMSKU</t>
  </si>
  <si>
    <t>OBSŁUGA PUNKTU ROKE MATURA W TOMASZOWIE MAZOWIECKIM</t>
  </si>
  <si>
    <t>OBSŁUGA PUNKTU ROKE MATURA W WIELUNIU</t>
  </si>
  <si>
    <t>OBSŁUGA PUNKTU ROKE MATURA W SKIERNIEWICACH</t>
  </si>
  <si>
    <t>OBSŁUGA PUNKTU ROKE MATURA W SIERADZU</t>
  </si>
  <si>
    <t>PRZEWÓZ PRAC PO EGZAMINIE MATURALNYM Z BIURA OKE W KIELCACH</t>
  </si>
  <si>
    <t>WOJEWÓDZKA INAUGURACJA ROKU SZKOLNEGO 2024/2025 - PIOTRKÓW TRYBUNALSKI</t>
  </si>
  <si>
    <t>PRZEWÓZ CERTYFIKATÓW I DYPLOMÓW EPKZ - KIELCE</t>
  </si>
  <si>
    <t>DYSTRYBUCJA CERTYFIKATÓW I DYPLOMÓW PO EGZAMINIE ZAWODOWYM W BEŁCHATOWIE I RADOMIU</t>
  </si>
  <si>
    <t>DYSTRYBUCJA CERTYFIKATÓW I DYPLOMÓW PO EGZAMINIE ZAWODOWYM W PIOTRKOWIE TRYB. I TOMASZOWIE MAZ.</t>
  </si>
  <si>
    <t>DYSTRYBUCJA CERTYFIKATÓW I DYPLOMÓW PO EGZAMINIE ZAWODOWYM W KUTNIE, ŁOWICZU I SKIERNIEWICACH</t>
  </si>
  <si>
    <t>DYSTRYBUCJA CERTYFIKATÓW I DYPLOMÓW PO EGZAMINIE ZAWODOWYM W ZDUŃSKIEJ WOLI I WIELUNIU</t>
  </si>
  <si>
    <t>DYSTRYBUCJA CERTYFIKATÓW I DYPLOMÓW PO EGZAMINIE ZAWODOWYM W SKARŻYSKU-KAMIENNEJ I KOŃSKICH</t>
  </si>
  <si>
    <t>DYSTRYBUCJA ŚWIADECTW DOJRZAŁOŚCI PO EGZAMINIE MATURALNYM W TERMINIE POPRAWKOWYM W KUTNIE, ŁOWICZU I SKIERNIEWICACH</t>
  </si>
  <si>
    <t>DYSTRYBUCJA ŚWIADECTW DOJRZAŁOŚCI PO EGZAMINIE MATURALNYM W TERMINIE POPRAWKOWYM W PIOTRKOWIE TRYB. I TOMASZOWIE MAZ.</t>
  </si>
  <si>
    <t>DYSTRYBUCJA ŚWIADECTW DOJRZAŁOŚCI PO EGZAMINIE MATURALNYM W TERMINIE POPRAWKOWYM W ZDUŃSKIEJ WOLI I WIELUNIU</t>
  </si>
  <si>
    <t>DYSTRYBUCJA ŚWIADECTW DOJRZAŁOŚCI PO EGZAMINIE MATURALNYM W TERMINIE POPRAWKOWYM W BEŁCHATOWIE I RADOMSKU</t>
  </si>
  <si>
    <t>DYSTRYBUCJA ŚWIADECTW DOJRZAŁOŚCI PO EGZAMINIE MATURALNYM W TERMINIE POPRAWKOWYM W SKARŻYSKU-KAMIENNEJ I KOŃSKICH</t>
  </si>
  <si>
    <t>SPOTKANIE DOT. SYSTEMU ONE W CENTRALNEJ KOMISJI EGZAMINACYJNEJ - WARSZAWA</t>
  </si>
  <si>
    <t>KIELECKI SALON MATURZYSTÓW - KIELCE</t>
  </si>
  <si>
    <t>UDZIAŁ W SALONIE MATURZYSTÓW W KIELCACH</t>
  </si>
  <si>
    <t>PRÓBNE ZASTOSOWANIE MATERIAŁÓW DOT. ZADAŃ EGZAMINACYJNYCH DO CZĘŚCI PISEMNEJ EZ - KWALIFIKACJA PGF.04 ZSP NR 1 W ŁĘCZYCY (OZORKOWSKIE PRZEDMIEŚCIE 2, 99-100 ŁĘCZYCA)</t>
  </si>
  <si>
    <t>SPOTKANIE DYREKTORÓW CKE I OKE-WARSZAWA</t>
  </si>
  <si>
    <t>UROCZYSTOŚĆ INAUGURACJI ROKU AKADEMICKIEGO 2024/2025 - KIELCE</t>
  </si>
  <si>
    <t>UDZIAŁ W SPOTKANIU ZESPOŁU CENTRALNEGO NA 2025R. Z J. POLSKIEGO (EGZAMIN MATURALNY) - WARSZAWA SIEDZIBA CKE</t>
  </si>
  <si>
    <t>UDZIAŁ W SPOTKANIU ZESPOŁU CENTRALNEGO NA 2025R. Z CHEMII (EGZAMIN MATURALNY) - WARSZAWA SIEDZIBA CKE</t>
  </si>
  <si>
    <t>SPOTKANIE DOT. SYSTEMU ONE W SIEDZIBIE CENTRALNEJ KOMISJI EGZAMINACYJNEJ</t>
  </si>
  <si>
    <t>SPOTKANIE DYREKTORÓW OKE W OKRĘGOWEJ KOMISJI EGZAMINACYJNEJ W JAWORZNIE</t>
  </si>
  <si>
    <t>SPOTKANIE DYREKTORÓW OKE I GŁÓWNYCH KSIĘGOWYCH - OKE JAWORZNO</t>
  </si>
  <si>
    <t>OBCHODY DNIA EDUKACJI  NARODOWEJ-WARSZAWA</t>
  </si>
  <si>
    <t>PRZEWÓZ PRAC PO EGZAMINIE EKSTERNISTYCZNYM DO OKE W ŁODZI</t>
  </si>
  <si>
    <t>KONFERENCJA STOWARZYSZENIA NA RZECZ EDUKACJI MATEMATYCZNEJ - SIELPIA</t>
  </si>
  <si>
    <t>Jednostka: OKE w Łodzi</t>
  </si>
  <si>
    <t>Wykaz wyjazdów służbowych w kraju i zagranicą w okresie od 14.12.2023r. do 17.10.2024r.</t>
  </si>
  <si>
    <t>Sporządziła:</t>
  </si>
  <si>
    <t>Dorota Izydorczyk</t>
  </si>
  <si>
    <t>DYSTRYBUCJA ZAŚWIADCZEŃ E8 W KUTNIE I ŁĘCZYCY</t>
  </si>
  <si>
    <t>Jolanta Woźniakowska</t>
  </si>
  <si>
    <t>Sprawdzenie zgodności sposobu pakowania materiałow egzaminacyjnych z procedury bezpieczeństwa i monitoringu</t>
  </si>
  <si>
    <t>Brak</t>
  </si>
  <si>
    <t>Obserwacja egzaminu w zawodzie technik hodowca koni</t>
  </si>
  <si>
    <t>13-15.01.2024</t>
  </si>
  <si>
    <t>Obesrwacja egzaminów zawodowych z kwalifikacji TKO,MED.,ELE</t>
  </si>
  <si>
    <t>Obesrwacja egzaminów zawodowych z kwalifikacji ROL</t>
  </si>
  <si>
    <t>Doskonalenie zasad oceniania w kwalifikacji PGF</t>
  </si>
  <si>
    <t>14-15.01.2024</t>
  </si>
  <si>
    <t>Firma Handlowo-Usługowa Iskierka             39-300 Mielec ul. Wojska Polskiego 3</t>
  </si>
  <si>
    <t>Obserwacja egzaminu ELM</t>
  </si>
  <si>
    <t>26-28.01.2024</t>
  </si>
  <si>
    <t>"FOCUS Hotels "S.A pl. Kościeleckicj 3                       85-033 Bydgoszcz</t>
  </si>
  <si>
    <t xml:space="preserve">Doskonalenie zasad oceniania </t>
  </si>
  <si>
    <t>23-27.01.2024</t>
  </si>
  <si>
    <t>Konsulatacja materiałow egzamincyjnych</t>
  </si>
  <si>
    <t>Holiday Inn Vilnius UAB 'Valmeda" VILNIUS Lietuva</t>
  </si>
  <si>
    <t>Kontrola materiałow egzaminacyjnych tłumaczonych na język litewski</t>
  </si>
  <si>
    <t>30.01.-01.02.2024</t>
  </si>
  <si>
    <t>Central Hotel s Sosnowiec                          ul. Partyzantów 11 41-200 Sosnowiec</t>
  </si>
  <si>
    <t>09-10.02.2024</t>
  </si>
  <si>
    <t>ibis Poznań Centrum pl. Wł. Andersa 1 61-898 Poznań</t>
  </si>
  <si>
    <t>Doskonalenie zasad oceniania w zawodach TLO</t>
  </si>
  <si>
    <t>12-13.02.2024</t>
  </si>
  <si>
    <t>FTHWieża pod Bocianem BUT SUNNY -TRAVEL H. Kowalski 87-300 Brodnica ul. Strzelecka 4</t>
  </si>
  <si>
    <t>Kontrola poprawności przygotowania drukarni do druku -procedura bezpieczeństwa i monitoringu</t>
  </si>
  <si>
    <t>przeprowadzenie kontroli druku materiałow egzaminacyjnych egzamin osmioklasisty</t>
  </si>
  <si>
    <t>13-14.02.2024</t>
  </si>
  <si>
    <t>13-15.02.2024</t>
  </si>
  <si>
    <t>PUHIT Kraków sp. o.o. ul. Fatimska 41A 31-831 Kraków</t>
  </si>
  <si>
    <t>15-16.02.2024</t>
  </si>
  <si>
    <t>Novotel Gdańsk Centrum ul. Pszenna 1 Gdańsk</t>
  </si>
  <si>
    <t>Doskonalenie zasad oceniania w kwalifikacji PKE, ELE</t>
  </si>
  <si>
    <t>19-20.02.2024</t>
  </si>
  <si>
    <t>ARCHE S.A Częstochowa 42-200              ul. Oleńki 20</t>
  </si>
  <si>
    <t>19-23.02.2024</t>
  </si>
  <si>
    <t>21-24.02.2024</t>
  </si>
  <si>
    <t>przeprowadzenie kontroli druku materiałow egzaminacyjnych</t>
  </si>
  <si>
    <t>26-28.02.2024</t>
  </si>
  <si>
    <t>25-28.02.2024</t>
  </si>
  <si>
    <t>27-28.02.2024</t>
  </si>
  <si>
    <t>28-29.02.2024</t>
  </si>
  <si>
    <t>BLT Spólka z o.o. ul. FOCHA 8 LOK.18 42-217 Częstochowa</t>
  </si>
  <si>
    <t>25-27.02.2024</t>
  </si>
  <si>
    <t>udzial w XXIX Międzynarodowych Techniki Rolniczej AGROTECH</t>
  </si>
  <si>
    <t>Przewóz parcowników -konferencja</t>
  </si>
  <si>
    <t>13-14.03.2024</t>
  </si>
  <si>
    <t>15-16.03.2024</t>
  </si>
  <si>
    <t>NEW LIFE HOTELS SP. O.O. 61-803 POZNAŃ ul. Swięty Marcin 11</t>
  </si>
  <si>
    <t>spotkanie OKE Poznań dot .nowych zawodów</t>
  </si>
  <si>
    <t>13-15.03.2024</t>
  </si>
  <si>
    <t>udział w warszatach szkoleniowych Zwiazku Polskie Okna i Drzwi dla nauczycieli zawodu dla kwalifikacji BUD</t>
  </si>
  <si>
    <t>16-17.03.2024</t>
  </si>
  <si>
    <t>14-15.03.2024</t>
  </si>
  <si>
    <t>przewów osób</t>
  </si>
  <si>
    <t>16.03.-18.03.2024</t>
  </si>
  <si>
    <t>Marcin Smolik</t>
  </si>
  <si>
    <t>17-18.03.2024</t>
  </si>
  <si>
    <t>20-22.03.2024</t>
  </si>
  <si>
    <t>przeprowadzenie kontroli druku materiałow egzaminacyjnych na egz. maturalny</t>
  </si>
  <si>
    <t>20-23.03.2024</t>
  </si>
  <si>
    <t>17-20.03.2024</t>
  </si>
  <si>
    <t>24-26.03.2024</t>
  </si>
  <si>
    <t>26-27.03.2024</t>
  </si>
  <si>
    <t>26-28.03.2024</t>
  </si>
  <si>
    <t>02-03.04.2024</t>
  </si>
  <si>
    <t>Hotel Mercure Częstochowa Centrum ul. Ks. J Popiełuszki 2, 42-200 Częstochowa</t>
  </si>
  <si>
    <t>02-04.04.2024</t>
  </si>
  <si>
    <t>03-04.04.2024</t>
  </si>
  <si>
    <t>03-05.04.2024</t>
  </si>
  <si>
    <t>25-26.04.2024</t>
  </si>
  <si>
    <t xml:space="preserve">Konferencja "przedsiębiorcy dla rozwoju szkolnicta technicznego </t>
  </si>
  <si>
    <t>Horacy Dębowski</t>
  </si>
  <si>
    <t>Konferencja "Szkoła Zawodowa od Nowa"</t>
  </si>
  <si>
    <t>Udział w konferencji zawodowej</t>
  </si>
  <si>
    <t>7-10.04.2024</t>
  </si>
  <si>
    <t>Udział w konferencji Council of Europe</t>
  </si>
  <si>
    <t>standaryzacja zadańegzaminacyjnych w kwalifikacji GIW</t>
  </si>
  <si>
    <t>24-26.04.2024</t>
  </si>
  <si>
    <t>OST 'GROMADA" Oddz. W ŁOMŻY 18-400 Łomża UL. Rzadowa 1 A</t>
  </si>
  <si>
    <t>Kontrola w OKE ŁOMŻA</t>
  </si>
  <si>
    <t>24-25.04.2024</t>
  </si>
  <si>
    <t>Unirest Hotele sp.  Z o.o.31-572- Kraków ul. Dabska 5</t>
  </si>
  <si>
    <t>Wizyta w OKE łomża</t>
  </si>
  <si>
    <t>22-24.05.2024</t>
  </si>
  <si>
    <t>Dobkowska Ala</t>
  </si>
  <si>
    <t>Konferencja Forum Rachunkowsości</t>
  </si>
  <si>
    <t>24-26.05.2024</t>
  </si>
  <si>
    <t>FHU P. ŚWIEBODA S.K 41-200 Sosnowiec ul .Modrzejowska 3</t>
  </si>
  <si>
    <t>kontrola sprawdzania prac egzaminacyjnych z filozofii</t>
  </si>
  <si>
    <t>16-18.05.2024</t>
  </si>
  <si>
    <t>Firma Handlowo-Usługowa "ISKIERKA" I. ŁAWRUK 39-300 Mielec ul. Wojska Polskiego 3</t>
  </si>
  <si>
    <t>udział w I Ogólnopolskim Konkursie Robotyki Przemysłowej</t>
  </si>
  <si>
    <t xml:space="preserve">Hotel Tobaco 90-553 ŁÓDZ, UL. Kopernika 64 </t>
  </si>
  <si>
    <t>Kontrolo w OKE ŁÓDŻ</t>
  </si>
  <si>
    <t>5-6.06.2024</t>
  </si>
  <si>
    <t>Krzywa Kamienica s.c ul. Próchnika 53                                          90-712 łódz</t>
  </si>
  <si>
    <t>sprawdzanie prac egzamincyjnych</t>
  </si>
  <si>
    <t>obserwacja cz. Praktycznej egzaminu w kwalifikacji BUD</t>
  </si>
  <si>
    <t>07-08.06.2024</t>
  </si>
  <si>
    <t>obserwacja egzaminów zawodowych w kwalifikacji MEC</t>
  </si>
  <si>
    <t>obserwacja egzaminów zawodowych w kwalifikacji LES</t>
  </si>
  <si>
    <t>obserwacja egzaminów zawodowych w kwalifikacji  MEC</t>
  </si>
  <si>
    <t>12.06-14.06.2024</t>
  </si>
  <si>
    <t xml:space="preserve"> udział w szkoleniu</t>
  </si>
  <si>
    <t>Hotel Mercure Toruń Centrum ul. Kraszewskiego 1/3 87-100Toruń</t>
  </si>
  <si>
    <t>14-16.06.2024</t>
  </si>
  <si>
    <t>Novy Hotel ul. Gorzowska 16, 65-127 Zielona Góra</t>
  </si>
  <si>
    <t>obserwacja egzaminów zawodowych w kwalifikacji  INF, MED., OGR,TKO</t>
  </si>
  <si>
    <t>spotkanie Zespołu Krajowego w kwalifikacji MEP</t>
  </si>
  <si>
    <t>sprawdzanie próby prac z egzaminu zawodowego i doskonaleniu zasad oceniania dla kwalifikacji A, AU, TKO</t>
  </si>
  <si>
    <t>13-15.07.2024</t>
  </si>
  <si>
    <t>LWH Property Holding sp. z  o.o.</t>
  </si>
  <si>
    <t>udział w pracach Zespołu Krajowego  e kwalifikacjach INF</t>
  </si>
  <si>
    <t>14-15.07.2024</t>
  </si>
  <si>
    <t>doskonalenie zasad oceniania dla kwalifikacji  PGF</t>
  </si>
  <si>
    <t>09-10.09.2024</t>
  </si>
  <si>
    <t>Laris sp.  Z o.o il. Pawia 18A/10 31-154 Kraków</t>
  </si>
  <si>
    <t>kontrola przygotowania zestawów na egzamin ustny z języków ustnych</t>
  </si>
  <si>
    <t>17-18.09.2024</t>
  </si>
  <si>
    <t>Margo-Mebles.c. ul. Pogodna 16D, 15-354 Białystok</t>
  </si>
  <si>
    <t>Udział  w Powszechnym Zjezdzie Historyków Polskich</t>
  </si>
  <si>
    <t>18-21.09.2024</t>
  </si>
  <si>
    <t>Zakrzewski Robert</t>
  </si>
  <si>
    <t>konferencja</t>
  </si>
  <si>
    <t>obserwacja egzaminu próbnego ELM</t>
  </si>
  <si>
    <t>22-25.09.2024</t>
  </si>
  <si>
    <t>Mercure Wrocław Centrum pl. DOMINIKAŃSKI 1, 50-159 Wrocław</t>
  </si>
  <si>
    <t>udział VI Kongresie Dydaktyki Polonistycznej</t>
  </si>
  <si>
    <t>Hotel Włoski  ul. Dolna Wilda 8 Poznań</t>
  </si>
  <si>
    <t>Udział ww Konferencji Diagnostyki Edukacyjnej</t>
  </si>
  <si>
    <t>weryfikacja materiałow egzaminacyjnych</t>
  </si>
  <si>
    <t>przewów pracowników</t>
  </si>
  <si>
    <t>spotkanie zespołu ds. kształcenia  zawodowowego</t>
  </si>
  <si>
    <t>kontrolaw OKE Poznan</t>
  </si>
  <si>
    <t>weryfikacja mat. Egzaminacyjnych do części praktycznej  BUD</t>
  </si>
  <si>
    <t>Seine West Hotel-France</t>
  </si>
  <si>
    <t>udział w spotkaniu OECD</t>
  </si>
  <si>
    <t>Drukarnia  Samindruk - przewóz osób</t>
  </si>
  <si>
    <t>13 do 15 -12-2023</t>
  </si>
  <si>
    <t>Orbis Spółka akcyjna warszawa ul Złota 59</t>
  </si>
  <si>
    <t>Warszawa CKE - Spotkanie koordynatorów egzaminu ósmoklasisty z j.polskiego.</t>
  </si>
  <si>
    <t>Warszawa CKE - Spotkanie dyrektorów OKE i CKE</t>
  </si>
  <si>
    <t>09-01-2024 do 12-01-2024</t>
  </si>
  <si>
    <t>Warszawa - Spotaknie koordynatorów egzaminu maturalnego.</t>
  </si>
  <si>
    <t>10-01-2024 do 12-01-2024</t>
  </si>
  <si>
    <t>14-01-2024 do 16-01-2024</t>
  </si>
  <si>
    <t>4.</t>
  </si>
  <si>
    <t>Dzierzoniów - Obserwacja przebiegu części praktycznej egzaminu potwierdzajacego kwalifikacje w zwodzie.</t>
  </si>
  <si>
    <t>5.</t>
  </si>
  <si>
    <t>Oława - Obserwacja egzaminu.</t>
  </si>
  <si>
    <t>6.</t>
  </si>
  <si>
    <t>Warszawa CKE - Spotkanie Dyrektorów CKE i OKE.</t>
  </si>
  <si>
    <t>7.</t>
  </si>
  <si>
    <t>23-01-2024 do 24-01-2024</t>
  </si>
  <si>
    <t>Warszawa - Spotkanie koordynatorów egzaminu maturalnego.</t>
  </si>
  <si>
    <t>8.</t>
  </si>
  <si>
    <t>29-01-2024 do 31-01-2024</t>
  </si>
  <si>
    <t>Warszawa - Spotkanie koordynatorów egzaminu maturalnego i ósmoklasisty</t>
  </si>
  <si>
    <t>9.</t>
  </si>
  <si>
    <t>30-01-2024 do 31-01-2024</t>
  </si>
  <si>
    <t>10.</t>
  </si>
  <si>
    <t>Nysa, Dobrzykowice Oborniki Polkowice, Opole  testowanie zadan egzaminacyjnych</t>
  </si>
  <si>
    <t>11.</t>
  </si>
  <si>
    <t>Głogów, lubin Prusice,Bolesławiec,opole Testowanie zadań egzaminacyjnych</t>
  </si>
  <si>
    <t>12.</t>
  </si>
  <si>
    <t>Żarów, Bolesławiec, Oława, Długołęka  testowanie zadań egzaminacyjnych</t>
  </si>
  <si>
    <t>13.</t>
  </si>
  <si>
    <t>Opole, Oleśnica, Oława Długołęka Brzeg , Nmysłów  testowanie zadań egzaminacyjnych</t>
  </si>
  <si>
    <t>14.</t>
  </si>
  <si>
    <t>12-03-2024 do 13-03-2024</t>
  </si>
  <si>
    <t>Warsazwa  CKE - Spotkanie poświęcone egzaminom zawodowym.</t>
  </si>
  <si>
    <t>15.</t>
  </si>
  <si>
    <t>Trzebnica testowanie zadań egzaminacyjnych</t>
  </si>
  <si>
    <t>Świdnica Oława Kłodzko testowanie zadań egzaminacyjnych</t>
  </si>
  <si>
    <t>17.</t>
  </si>
  <si>
    <t>Brzeg dolny, Wysoka, Jelcz-laskowice , Milicz, Opole, Trzebnica , Oleśnica  testowanie zadań egzaminacyjnych</t>
  </si>
  <si>
    <t>18.</t>
  </si>
  <si>
    <t>Dzierżoniów Oleśnica Marcinkowice Radwanice głuszyca Wałbrzych Legnica  testowanie zadań egzaminacyjnych</t>
  </si>
  <si>
    <t>19.</t>
  </si>
  <si>
    <t>20.</t>
  </si>
  <si>
    <t>Jelenia Góra  testowanie zadań egzaminacyjnych</t>
  </si>
  <si>
    <t>21.</t>
  </si>
  <si>
    <t>Opole Legnica  testowanie zadań egzaminacyjnych</t>
  </si>
  <si>
    <t>22.</t>
  </si>
  <si>
    <t>Strzelin  testowanie zadań egzaminacyjnych</t>
  </si>
  <si>
    <t>23.</t>
  </si>
  <si>
    <t>Oleśnica  testowanie zadań egzaminacyjnych</t>
  </si>
  <si>
    <t>24.</t>
  </si>
  <si>
    <t>Głogów Jelenia Góra Wałbrzych  testowanie zadań egzaminacyjnych</t>
  </si>
  <si>
    <t>25.</t>
  </si>
  <si>
    <t>Lubin Wałbrzych Brzeg  testowanie zadań egzaminacyjnych</t>
  </si>
  <si>
    <t>26.</t>
  </si>
  <si>
    <t>Trzebnica  testowanie zadań egzaminacyjnych</t>
  </si>
  <si>
    <t>27.</t>
  </si>
  <si>
    <t>Brzeg  testowanie zadań egzaminacyjnych</t>
  </si>
  <si>
    <t>28.</t>
  </si>
  <si>
    <t>Opole Ząbkowice Śląskie Spotkanie z kuratorem  testowanie zadań egzaminacyjnych</t>
  </si>
  <si>
    <t>29.</t>
  </si>
  <si>
    <t>Lubin - Konferencja</t>
  </si>
  <si>
    <t>30.</t>
  </si>
  <si>
    <t>Strzegom - Przeprowadzenie szkolenia dla kandydatów na egzaminatorów.</t>
  </si>
  <si>
    <t>31.</t>
  </si>
  <si>
    <t>17-04-2024 do18-04-2024</t>
  </si>
  <si>
    <t>CKE  Warszawa _x000D_
Spotkanie Koordynatorów języka polskiego egzaminu maturalnego -Zasady oceniania wypracowania</t>
  </si>
  <si>
    <t>32.</t>
  </si>
  <si>
    <t>20-04-2024 do21-04-2024</t>
  </si>
  <si>
    <t>Katowice - Obserwacja przebiegu próbnego zastosowania części praktycznej oraz pisemnej egzaminu potwierdzajacego kwalifikacji.</t>
  </si>
  <si>
    <t>33.</t>
  </si>
  <si>
    <t>Brzeg- Próbne zastosowanie materiałów projektowych na część pisemną i praktyczną egzaminu zawodowego.</t>
  </si>
  <si>
    <t>34.</t>
  </si>
  <si>
    <t>Głogów  Legnica- Standaryzacja materiałów egzaminacyjnych.</t>
  </si>
  <si>
    <t>35.</t>
  </si>
  <si>
    <t>Świdnica - Przeprowadzenie weryfikacji materiałów projektowych na część praktyczną egzaminu zawodowego.</t>
  </si>
  <si>
    <t>36.</t>
  </si>
  <si>
    <t>Zielona Góra - Obserwacja przebiegu próbnego zastosowania części praktycznej oraz przeprowadzenie próbnego zastosowania części pisemnej egzaminu potwierdzjacego kwalifikacje zawodowe.</t>
  </si>
  <si>
    <t>37.</t>
  </si>
  <si>
    <t>Warszawa - Spotaknie  MEN</t>
  </si>
  <si>
    <t>38.</t>
  </si>
  <si>
    <t>07-05-2024 do 11-05-2024</t>
  </si>
  <si>
    <t>Warszawa - Ustalanie zasad oceninia egzamin maturalny z j.polskiego.</t>
  </si>
  <si>
    <t>39.</t>
  </si>
  <si>
    <t>09-05-2024 do 12-05-2024</t>
  </si>
  <si>
    <t>Warszawa - Ustalanie zasad oceninia egzamin maturalny z matematyki</t>
  </si>
  <si>
    <t>40.</t>
  </si>
  <si>
    <t>11-05-2024 do 14-05-2024</t>
  </si>
  <si>
    <t>Warszawa - Ustalanie zasad oceninia egzamin maturalny z Wosu</t>
  </si>
  <si>
    <t>41.</t>
  </si>
  <si>
    <t>Dzierżoniów - Próbne zastosowanie zadań części pisemnej egzaminu potwierdzającego kwalifikacje w zawodzie i egzaminu zawodowego w zakresie kwalifikacji MED.12</t>
  </si>
  <si>
    <t>42.</t>
  </si>
  <si>
    <t>15-05-2024 do 19-05-2024</t>
  </si>
  <si>
    <t>Warszawa CKE - Ustalanie zasad oceniania. Spotkanie koordynatorów z OKE po przeprowadzonym egzaminie ósmoklasisty z j.polskiego.</t>
  </si>
  <si>
    <t>43.</t>
  </si>
  <si>
    <t>Kedzierzyn-Koźle - Wizytacja ośrodka sprawdzania.</t>
  </si>
  <si>
    <t>44.</t>
  </si>
  <si>
    <t>20-05-2024 do 24-05-2024</t>
  </si>
  <si>
    <t>Warszawa CKE - Ustalanie zasad oceninia egzamin maturalny z chemii.</t>
  </si>
  <si>
    <t>45.</t>
  </si>
  <si>
    <t>21-05-2024 do 25-05-2024</t>
  </si>
  <si>
    <t>Warszawa  CKE - Ustalanie zasad oceninia egzamin maturalny z historii.</t>
  </si>
  <si>
    <t>46.</t>
  </si>
  <si>
    <t>22-05-2024 do 24-05-2024</t>
  </si>
  <si>
    <t>Kraków - VIII Forum Rachunkowości Budżetowej.</t>
  </si>
  <si>
    <t>47.</t>
  </si>
  <si>
    <t>23-05-2024 do24-05-2024</t>
  </si>
  <si>
    <t>Warszawa CKE  - Korekta ocen zatwierdzonych przez PZWO egzamin ósmoklasisty z j.niemieckiego.</t>
  </si>
  <si>
    <t>48.</t>
  </si>
  <si>
    <t>Kluczbork - Wizytacja ośrodka sparwdzania.</t>
  </si>
  <si>
    <t>49.</t>
  </si>
  <si>
    <t>Warszawa - „Opracowanie rozwiązań informatycznych wspierających cyfryzację organizacji egzaminów zewnętrznych”.</t>
  </si>
  <si>
    <t>50.</t>
  </si>
  <si>
    <t>Opole - Próbne zastosowanie materiałów projektowych na część pisemną i praktyczną egzaminu zawodowego.</t>
  </si>
  <si>
    <t>51.</t>
  </si>
  <si>
    <t>23-07-2024 do 25-07-2024</t>
  </si>
  <si>
    <t>Hotel Santa Natura  Nowa Wieś 31 Witki</t>
  </si>
  <si>
    <t>Nowa Wieś - Spotkanie Dyrektorów OKE i CKE .</t>
  </si>
  <si>
    <t>52.</t>
  </si>
  <si>
    <t>27-08-2024 do 30-08-2024</t>
  </si>
  <si>
    <t>Warszawa CKE - Spotkanie Zespołów Centralnych E8.</t>
  </si>
  <si>
    <t>53.</t>
  </si>
  <si>
    <t>Warszawa  - Spotkanie w  CKE.</t>
  </si>
  <si>
    <t>54.</t>
  </si>
  <si>
    <t>Warszawa - Spotkanie w dot.systemu ONE w CKE.</t>
  </si>
  <si>
    <t>55.</t>
  </si>
  <si>
    <t>Legnica - Posiedzenie Wojewódzkiego Zespołu Koordynacji .</t>
  </si>
  <si>
    <t>56.</t>
  </si>
  <si>
    <t>24-09-2024 do 26-09-2024</t>
  </si>
  <si>
    <t>Warszawa CKE - Spotkanie Zespołu Centralnego z WOS.</t>
  </si>
  <si>
    <t>57.</t>
  </si>
  <si>
    <t>Warszawa - Spotkanie Dyrektorów OKE i CKE.</t>
  </si>
  <si>
    <t>58.</t>
  </si>
  <si>
    <t>Bytom - Weryfikacja materiałów projektowych na egzamin zawodowy w zakresie kwalifikacji BUD.10</t>
  </si>
  <si>
    <t>59.</t>
  </si>
  <si>
    <t>06-10-2024 do 10-10-2024</t>
  </si>
  <si>
    <t>Warszawa CKE - Spotkanie Zespołów Centralnych.</t>
  </si>
  <si>
    <t>60.</t>
  </si>
  <si>
    <t>Łódź - Wizyta studyjna - organizacja   redyustrybucji materiałów po egzaminie.</t>
  </si>
  <si>
    <t>61.</t>
  </si>
  <si>
    <t>Warszawa  - Spotkaniem dot. systemu ONE w siedzibie Centralnej Komisji Egzaminacyjnej.</t>
  </si>
  <si>
    <t>62.</t>
  </si>
  <si>
    <t>63.</t>
  </si>
  <si>
    <t>Jaworzno - Wizyta studyjna - organizacja   redyustrybucji materiałów po egzaminie.</t>
  </si>
  <si>
    <t>64.</t>
  </si>
  <si>
    <t>Warszawa - Dzień Edukacji Narodowej.</t>
  </si>
  <si>
    <t>Sporządziła: Bożena Cała</t>
  </si>
  <si>
    <t>Jednostka: OKE we Wrocławiu</t>
  </si>
  <si>
    <t>OKE we Wrocławiu wprowadziła regulamin w którym określono możliwość rozliczenia delegacji . Poruszanie się transportem publicznym , przejazdy środkami komunikacji II klasy, nie rozliczamy lotów samolotem.</t>
  </si>
  <si>
    <t xml:space="preserve">Wicedyrektor </t>
  </si>
  <si>
    <t>Dyrektor Piotr Świędrych</t>
  </si>
  <si>
    <t>Dyrektor Piotr Świędrych plus 3 osoby</t>
  </si>
  <si>
    <t xml:space="preserve">Dyrektor Piotr Świędrych </t>
  </si>
  <si>
    <t>Okręgowa Komisja Egzaminacyjna w Gdańsku</t>
  </si>
  <si>
    <t>14-15.12.2023</t>
  </si>
  <si>
    <t>IBIS Warszawa  Stare  Miasto tel  48 223101000</t>
  </si>
  <si>
    <t>spotkanie ekspertów CKE z koordynatorem OKE</t>
  </si>
  <si>
    <t>IBIS Warszawa  Stare  Miasto tel  48 223101001</t>
  </si>
  <si>
    <t>11-12.01.2024</t>
  </si>
  <si>
    <t xml:space="preserve"> 
OKE w Gdańsku dokonuje wydatków  na cele i w wysokościach ustalonych w ustawie budżetowej, zgodnie z przepisami dotyczącymi poszczególnych rodzajów wydatków.  Wydatki dokonywane są w sposób celowy, oszczędny i z zachowaniem zasady
uzyskiwania najlepszych efektów z danych nakładów,
w sposób umożliwiający terminową realizację zadań;</t>
  </si>
  <si>
    <t>10-13.01.2024</t>
  </si>
  <si>
    <t>16.01.2024</t>
  </si>
  <si>
    <t>obserwacja egzaminów zawodowych</t>
  </si>
  <si>
    <t>18.01.2024</t>
  </si>
  <si>
    <t xml:space="preserve">Kulesz Irena </t>
  </si>
  <si>
    <t>spotkanie dyrektorów CKE I OKE</t>
  </si>
  <si>
    <t>23-24.01.2024</t>
  </si>
  <si>
    <t>spotkanie warościujące arkusz egzaminacyjny 2024</t>
  </si>
  <si>
    <t>30-31.01.2024</t>
  </si>
  <si>
    <t>05-06.02.2024</t>
  </si>
  <si>
    <t>Hotel JAZZ  Wrocław  tel 797591521</t>
  </si>
  <si>
    <t>konferencja dla nauczycieli historii i WOSu</t>
  </si>
  <si>
    <t>03.03.2024</t>
  </si>
  <si>
    <t>szkolenie egzaminatorów z informatyki</t>
  </si>
  <si>
    <t>05.03.2024</t>
  </si>
  <si>
    <t>standaryzacja arkuszy</t>
  </si>
  <si>
    <t>06.03.2024</t>
  </si>
  <si>
    <t>08.03.2024</t>
  </si>
  <si>
    <t>12-13.03.2024</t>
  </si>
  <si>
    <t>spotkanie kierowników WEŹ</t>
  </si>
  <si>
    <t>16.</t>
  </si>
  <si>
    <t>14.03.2024</t>
  </si>
  <si>
    <t>18.03.2024</t>
  </si>
  <si>
    <t>19.03.2024</t>
  </si>
  <si>
    <t>22.03.2024</t>
  </si>
  <si>
    <t>03.04.2024</t>
  </si>
  <si>
    <t>10.04.2024</t>
  </si>
  <si>
    <t>próbne zastosowanie egz VIII</t>
  </si>
  <si>
    <t>11.04.2024</t>
  </si>
  <si>
    <t>standaryzacja  arkuszy</t>
  </si>
  <si>
    <t>16.04.2024</t>
  </si>
  <si>
    <t>próbne zastosowanie egz zaw I</t>
  </si>
  <si>
    <t>18.04.2024</t>
  </si>
  <si>
    <t>22.04.2024</t>
  </si>
  <si>
    <t>24.04.2024</t>
  </si>
  <si>
    <t>23.04.2024</t>
  </si>
  <si>
    <t>06.05.2024</t>
  </si>
  <si>
    <t xml:space="preserve">spotkanie z kierownictwem MEN </t>
  </si>
  <si>
    <t xml:space="preserve">Łaguna Irena </t>
  </si>
  <si>
    <t>08-11.05.2024</t>
  </si>
  <si>
    <t>ustalanie zasad  Oceniania  MPO</t>
  </si>
  <si>
    <t>09-12.05.2024</t>
  </si>
  <si>
    <t>15.05.2024</t>
  </si>
  <si>
    <t>szkolene  podstawa  ang  PZE</t>
  </si>
  <si>
    <t>11-14.05.2024</t>
  </si>
  <si>
    <t>16- 19.05.2024</t>
  </si>
  <si>
    <t>21.-24.05.2024</t>
  </si>
  <si>
    <t>21-24.05.2024</t>
  </si>
  <si>
    <t>ustalanie zasad  Oceniania  MCH</t>
  </si>
  <si>
    <t>22-25.05.2024</t>
  </si>
  <si>
    <t>23.05.2024</t>
  </si>
  <si>
    <t>szkolenie   VIII kl</t>
  </si>
  <si>
    <t>szkolenie  egz mat</t>
  </si>
  <si>
    <t>28.05.2024</t>
  </si>
  <si>
    <t>cyfryzacja  w  ramach  projektu</t>
  </si>
  <si>
    <t>29.05.2024</t>
  </si>
  <si>
    <t>szkolenie  PZE OJA</t>
  </si>
  <si>
    <t>02.06.2024</t>
  </si>
  <si>
    <t>sprawdzanie prac  Informatyka  Mat</t>
  </si>
  <si>
    <t>27.06.2024</t>
  </si>
  <si>
    <t xml:space="preserve">kwalifikacja wstepna  egz zaw </t>
  </si>
  <si>
    <t>23-25.07.2024</t>
  </si>
  <si>
    <t xml:space="preserve">NOVA ul Nowogrodzka  W-Wa </t>
  </si>
  <si>
    <t>Centrum Kultury  w Żyrardowie</t>
  </si>
  <si>
    <t>28.08.2024</t>
  </si>
  <si>
    <t>28-30.08.2024</t>
  </si>
  <si>
    <t>Spotkanie  zespoły  Centralne</t>
  </si>
  <si>
    <t>11.09.2024</t>
  </si>
  <si>
    <t>Toruński  Salon Maturzystów</t>
  </si>
  <si>
    <t>25.09.2024</t>
  </si>
  <si>
    <t>Sporządziła: Danuta Witkowska</t>
  </si>
  <si>
    <t>Gdańsk 18.10.2024 r</t>
  </si>
  <si>
    <t>1.       OKE w Łodzi ma podpisaną umowę z hotelem znajdującym się w pobliżu CKE, na mocy której cena noclegów jest znacznie niższa od ceny rynkowej. 
2.       Pracownicy podczas delegacji służbowych korzystają z noclegu tylko w uzasadnionych przypadkach.
3.       W OKE w Łodzi wykorzystywane są w pierwszej kolejności samochody służbowe, aby nie ponosić kosztów przejazdów samochodami prywatnymi oraz kosztów transportu publicznego.
4.       Pracownicy korzystają z przejazdu PKP tylko II klasą.
5.       Szkolenia dla dyrektorów szkół, egzaminatorów oraz nauczycieli, tam gdzie jest to możliwe, organizowane są z wykorzystaniem technologii on-line.
 </t>
  </si>
  <si>
    <t>Wykaz wyjazdów służbowych w kraju  w okresie od 13.12.2023r. do 17.10.2024r.</t>
  </si>
  <si>
    <t>Jednostka: OKRĘGOWA KOMISJA EGZAMINACYJNA W JAWORZNIE</t>
  </si>
  <si>
    <t>OKE.WFK.3112.16.2024.AB</t>
  </si>
  <si>
    <t>Ibis Warszawa Stare Miasto                         ul. Muranowska 2                                                 00-209 Warszawa</t>
  </si>
  <si>
    <t>spotkanie koordynatorów</t>
  </si>
  <si>
    <t>W OKE w Jaworznie koszty podróży rozliczane są na podstawie przepisów Rozporządzenia Ministra Pracy i Polityki Społecznej w sprawie należności przysługujących pracownikowi zatrudnionemu w państwowej lub samorządowej jednostce sfery budżetowej z tytułu podróży służbowej (Dz.U.2023.0.2190 t.j. ). Delegowani pracownicy korzystają z komunikacji publicznej w tym z pociągów II klasy. W sytuacjach ekonomicznie uzasadnionych korzysta się z usług firmy transportowej. W przypadku krótkich tras  pracownicy są zobowiązani  codziennie dojechać na miejsce,  zamiast korzystać z noclegu.  Duża ilość spotkań odbywa się również on -line, aby nie było potrzeby delegowania pracowników. Spotkania z Dyrektorami szkół podstawowych i ponadpodstawowych organizowane są np. w salach kinowych, dzięki czemu zmniejszona jest liczba koniecznych do odbycia podróży.</t>
  </si>
  <si>
    <t>Przewóz diagnozy</t>
  </si>
  <si>
    <t>spotkanie z dyrektorem</t>
  </si>
  <si>
    <t>Obserwacja egzaminu zawodowego z kwalifikacji MED.13 - część praktyczna (d)</t>
  </si>
  <si>
    <t xml:space="preserve">udział w spotakniu koordynatorów </t>
  </si>
  <si>
    <t>Obserwacja egzaminu zawodowego z kwalifikacji PGF.05, HGT.12, INF.03 - część pisemna</t>
  </si>
  <si>
    <t>1 (Wanic Robert)</t>
  </si>
  <si>
    <t xml:space="preserve">spotkanie z dyrektorem </t>
  </si>
  <si>
    <t>29.01.2024</t>
  </si>
  <si>
    <t>1 (Szymczak-Mazur Lidia)</t>
  </si>
  <si>
    <t>Hotel JAZZ                                                       ul. Łazienna 4                                               50-133 Wrocław</t>
  </si>
  <si>
    <t>Konferencja dla nauczycieli historii i wosu</t>
  </si>
  <si>
    <t>Koordynacja sprawdzania w OS w Zabrzu</t>
  </si>
  <si>
    <t>31.01.2024</t>
  </si>
  <si>
    <t>Koordynacja sprawdzania w OS w Sosnowcu</t>
  </si>
  <si>
    <t>1 (Tarłowska Sabina)</t>
  </si>
  <si>
    <t>Koordynacja sprawdzania w OS 
w Sosnowcu</t>
  </si>
  <si>
    <t>1 (Hejsak Renata)</t>
  </si>
  <si>
    <t>udział w konsultacjach-warsztacie edukacyjnym "Polityka Cyfrowej Transformacji Edukacji"</t>
  </si>
  <si>
    <t>dowiezienie na próbne zastosowanie + dostarczenie dokumentów do NBP w Katowicach</t>
  </si>
  <si>
    <t>próbne zastosowanie</t>
  </si>
  <si>
    <t>1 (Pasiut Andrzej)</t>
  </si>
  <si>
    <t>Spotkanie w OKE Warszawa poświęcone egzaminom zawodowym</t>
  </si>
  <si>
    <t xml:space="preserve"> Finał XIV Olimpiady Wiedzy Górniczej "O Zlotą Lampkę"</t>
  </si>
  <si>
    <t>Próbne zastosowanie zadań</t>
  </si>
  <si>
    <t>Konferencja profilaktyczno-psychologiczna "Jesteśmy (u)ważni"</t>
  </si>
  <si>
    <t>Szkolenia dla dyrektorów</t>
  </si>
  <si>
    <t>Spotkanie koordynatorów</t>
  </si>
  <si>
    <t>kurs kancelaryjno-archiwalny (pierwszy dzień)</t>
  </si>
  <si>
    <t>kurs kancelaryjno-archiwalny (drugi dzień)</t>
  </si>
  <si>
    <t>kurs kancelaryjno-archiwalny (trzeci dzień)</t>
  </si>
  <si>
    <t>65.</t>
  </si>
  <si>
    <t>Kurs kancelaryjno-archiwalny (czwarty dzień)</t>
  </si>
  <si>
    <t>66.</t>
  </si>
  <si>
    <t>09.04.2024</t>
  </si>
  <si>
    <t>67.</t>
  </si>
  <si>
    <t>68.</t>
  </si>
  <si>
    <t>16.04.2025</t>
  </si>
  <si>
    <t>69.</t>
  </si>
  <si>
    <t>70.</t>
  </si>
  <si>
    <t>Kurs kancelaryjno-archiwalny (piąty dzień)</t>
  </si>
  <si>
    <t>71.</t>
  </si>
  <si>
    <t>Kurs kancelaryjno-archiwalny (szósty dzień)</t>
  </si>
  <si>
    <t>72.</t>
  </si>
  <si>
    <t>73.</t>
  </si>
  <si>
    <t>25.04.2024</t>
  </si>
  <si>
    <t>74.</t>
  </si>
  <si>
    <t>27.04.2024</t>
  </si>
  <si>
    <t>Próbne zastosowanie zadań praktycznych 
z kwalifikacji MED.01</t>
  </si>
  <si>
    <t>75.</t>
  </si>
  <si>
    <t>26.04.2024</t>
  </si>
  <si>
    <t>Próbne zastosowanie zadań praktycznych 
z kwalifikacji MEC.03</t>
  </si>
  <si>
    <t>76.</t>
  </si>
  <si>
    <t>77.</t>
  </si>
  <si>
    <t>Próbne zastosowanie zadań praktycznych 
z kwalifikacji MEC.08</t>
  </si>
  <si>
    <t>78.</t>
  </si>
  <si>
    <t>79.</t>
  </si>
  <si>
    <t>80.</t>
  </si>
  <si>
    <t xml:space="preserve">Spotkanie dyrektorów </t>
  </si>
  <si>
    <t>81.</t>
  </si>
  <si>
    <t>08.05.2024</t>
  </si>
  <si>
    <t>Obserwacja egzaminu maturalnego z języka polskiego</t>
  </si>
  <si>
    <t>82.</t>
  </si>
  <si>
    <t>odbiór prac</t>
  </si>
  <si>
    <t>83.</t>
  </si>
  <si>
    <t>Obserwacja egzaminu maturalnego z języka włoskiego, odbiór prac</t>
  </si>
  <si>
    <t>84.</t>
  </si>
  <si>
    <t>Próbne zastosowanie zadań praktycznych z kwalifikacji MED.02</t>
  </si>
  <si>
    <t>85.</t>
  </si>
  <si>
    <t>Próbne zastosowanie zadań praktycznych z kwalifikacji MED.06</t>
  </si>
  <si>
    <t>86.</t>
  </si>
  <si>
    <t>11.05.2024</t>
  </si>
  <si>
    <t>Próbne zastosowanie zadań praktycznych 
w kwalifikacji BPO.01</t>
  </si>
  <si>
    <t>87.</t>
  </si>
  <si>
    <t>Obserwacja egzaminu maturalnego z matematyki</t>
  </si>
  <si>
    <t>88.</t>
  </si>
  <si>
    <t>89.</t>
  </si>
  <si>
    <t>Obserwacja egzaminu</t>
  </si>
  <si>
    <t>90.</t>
  </si>
  <si>
    <t>8.05.2024</t>
  </si>
  <si>
    <t>1 (Struska Dominika)</t>
  </si>
  <si>
    <t>Obserwacja egzaminu maturalnego</t>
  </si>
  <si>
    <t>91.</t>
  </si>
  <si>
    <t>92.</t>
  </si>
  <si>
    <t>93.</t>
  </si>
  <si>
    <t>Obserwacja egzaminu ósmoklasisty</t>
  </si>
  <si>
    <t>94.</t>
  </si>
  <si>
    <t>24.05.2024</t>
  </si>
  <si>
    <t>III Konferencja Podologiczna Medycznych Szkół Policealnych Województwa Śląskiego</t>
  </si>
  <si>
    <t>95.</t>
  </si>
  <si>
    <t>96.</t>
  </si>
  <si>
    <t>16.05.2024</t>
  </si>
  <si>
    <t>97.</t>
  </si>
  <si>
    <t>17.05.2024</t>
  </si>
  <si>
    <t>Obchody Dnia Stażaka</t>
  </si>
  <si>
    <t>98.</t>
  </si>
  <si>
    <t>Prace organizacyjne związane z egzaminem w terminie dodatkowym oraz sprawdzaniem prac po egzaminie maturalnym z filozofii.</t>
  </si>
  <si>
    <t>99.</t>
  </si>
  <si>
    <t>21.05.2024</t>
  </si>
  <si>
    <t>Próbne zastosowanie zadań praktycznych 
z kwalifikacji MEC.06</t>
  </si>
  <si>
    <t>100.</t>
  </si>
  <si>
    <t>Próbne zastosowanie zadań praktycznych 
w kwalifikacji EKA.08</t>
  </si>
  <si>
    <t>101.</t>
  </si>
  <si>
    <t>Próbne zastosowanie zadań praktycznych 
w kwalifikacji BUD.07 i BUD.31</t>
  </si>
  <si>
    <t>102.</t>
  </si>
  <si>
    <t>22.05.2024</t>
  </si>
  <si>
    <t>103.</t>
  </si>
  <si>
    <t>104.</t>
  </si>
  <si>
    <t>Spotkanie robocze Krajowego Zespołu Ekspertów ds.. Kształcenia i Szkolenia Zawodowego (EVET)</t>
  </si>
  <si>
    <t>105.</t>
  </si>
  <si>
    <t>25.05.2024</t>
  </si>
  <si>
    <t>Próbne zastosowanie zadań praktycznych 
w kwalifikacji BPO.01 i EKA.08</t>
  </si>
  <si>
    <t>106.</t>
  </si>
  <si>
    <t>Próbne zastosowanie arkuszy pisemnych i praktycznych w kwalifikacji GIW.09</t>
  </si>
  <si>
    <t>107.</t>
  </si>
  <si>
    <t>Koordynacja sprawdzania prac w OS 
w Sosnowcu</t>
  </si>
  <si>
    <t>108.</t>
  </si>
  <si>
    <t>Próbne zastosowanie 3 zadań praktycznych z kwalifikacji GIW.02</t>
  </si>
  <si>
    <t>109.</t>
  </si>
  <si>
    <t>110.</t>
  </si>
  <si>
    <t>31.05.2024</t>
  </si>
  <si>
    <t>Koordynacja sprawdzania prac w części praktycznej BPO.04</t>
  </si>
  <si>
    <t>111.</t>
  </si>
  <si>
    <t>spotkanie w ramach projektu "Opracowanie rozwiązań informatycznych wspierających cyfryzację organizacji egzaminów zewnętrznych"</t>
  </si>
  <si>
    <t>112.</t>
  </si>
  <si>
    <t>06.06.2024</t>
  </si>
  <si>
    <t>Obserwacja egzaminu praktycznego MEC.08</t>
  </si>
  <si>
    <t>113.</t>
  </si>
  <si>
    <t>11.06.2024</t>
  </si>
  <si>
    <t>Obserwacja części praktycznej egzaminu zawodowego w kwalifikacji OGR.01</t>
  </si>
  <si>
    <t>114.</t>
  </si>
  <si>
    <t>Prace organizacyjne związane ze sprawdzaniem prac po egzaminie maturalnym z filozofii.</t>
  </si>
  <si>
    <t>115.</t>
  </si>
  <si>
    <t>Prace organizacyjne związane z egzaminem w terminie dodatkowym</t>
  </si>
  <si>
    <t>116.</t>
  </si>
  <si>
    <t>1(Szymczak-Mazur Lidia)</t>
  </si>
  <si>
    <t>117.</t>
  </si>
  <si>
    <t>Obserwacja egzaminu praktycznego HAN.1, Obserwacja egzaminu praktycznego INF.03</t>
  </si>
  <si>
    <t>118.</t>
  </si>
  <si>
    <t>26.06.2024</t>
  </si>
  <si>
    <t>Spotkanie w sprawie zmiany PP w zawodzie technik spawalnictwa</t>
  </si>
  <si>
    <t>119.</t>
  </si>
  <si>
    <t>Kwalifikacja wstępna C, C+E</t>
  </si>
  <si>
    <t>120.</t>
  </si>
  <si>
    <t>28.06.2024</t>
  </si>
  <si>
    <t>Pomocja absolwetów w zawodzie technik pożarnictwa</t>
  </si>
  <si>
    <t>121.</t>
  </si>
  <si>
    <t>Obserwacja egzaminu w kwalifikacji wstępnej w zawodzie kierowca mechanik</t>
  </si>
  <si>
    <t>122.</t>
  </si>
  <si>
    <t>03.07.2024</t>
  </si>
  <si>
    <t>123.</t>
  </si>
  <si>
    <t>124.</t>
  </si>
  <si>
    <t>125.</t>
  </si>
  <si>
    <t>04.07.2024</t>
  </si>
  <si>
    <t>1 (Słomczyński Krzysztof)</t>
  </si>
  <si>
    <t>Ośrodek Sprawdzania E8</t>
  </si>
  <si>
    <t>126.</t>
  </si>
  <si>
    <t>127.</t>
  </si>
  <si>
    <t>128.</t>
  </si>
  <si>
    <t>129.</t>
  </si>
  <si>
    <t>05.07.2024</t>
  </si>
  <si>
    <t>130.</t>
  </si>
  <si>
    <t>06.07.2024</t>
  </si>
  <si>
    <t>131.</t>
  </si>
  <si>
    <t>132.</t>
  </si>
  <si>
    <t>133.</t>
  </si>
  <si>
    <t>Koordynacja sprawdzania w OS 
w Zabrzu</t>
  </si>
  <si>
    <t>134.</t>
  </si>
  <si>
    <t>135.</t>
  </si>
  <si>
    <t>136.</t>
  </si>
  <si>
    <t>09.07.2024</t>
  </si>
  <si>
    <t>137.</t>
  </si>
  <si>
    <t>08.07.2024</t>
  </si>
  <si>
    <t>Dostarczenie zaświadczenia po egzaminie ósmoklasisty</t>
  </si>
  <si>
    <t>138.</t>
  </si>
  <si>
    <t>12.07.2024</t>
  </si>
  <si>
    <t>139.</t>
  </si>
  <si>
    <t>16.07.2024</t>
  </si>
  <si>
    <t>Wgląd do pracy maturalnej</t>
  </si>
  <si>
    <t>140.</t>
  </si>
  <si>
    <t>15.07.2024</t>
  </si>
  <si>
    <t>141.</t>
  </si>
  <si>
    <t>17.07.2024</t>
  </si>
  <si>
    <t>142.</t>
  </si>
  <si>
    <t>23.07.2024</t>
  </si>
  <si>
    <t xml:space="preserve"> 1 (Wanic Robert)</t>
  </si>
  <si>
    <t>wyjazdowe spotkanie dyrektorów OKE i CKE</t>
  </si>
  <si>
    <t>143.</t>
  </si>
  <si>
    <t>25.07.2024</t>
  </si>
  <si>
    <t>spotkanie z autorem</t>
  </si>
  <si>
    <t>144.</t>
  </si>
  <si>
    <t xml:space="preserve">spotkanie z Dyrektorem </t>
  </si>
  <si>
    <t>145.</t>
  </si>
  <si>
    <t>02.09.2024</t>
  </si>
  <si>
    <t>udział w wojewódzkim rozpoczęciu roku szkolnego</t>
  </si>
  <si>
    <t>146.</t>
  </si>
  <si>
    <t>147.</t>
  </si>
  <si>
    <t>148.</t>
  </si>
  <si>
    <t>23.08.2024</t>
  </si>
  <si>
    <t>Koordynowanie M2408</t>
  </si>
  <si>
    <t>149.</t>
  </si>
  <si>
    <t>13.09.2024</t>
  </si>
  <si>
    <t>10-lecie Krajowej Izby Gospodarki Nieruchomościami</t>
  </si>
  <si>
    <t>150.</t>
  </si>
  <si>
    <t>16.09.2024</t>
  </si>
  <si>
    <t>Próbne zastosowanie zadań praktycznych z kwalifikacji MED.01</t>
  </si>
  <si>
    <t>151.</t>
  </si>
  <si>
    <t>17.09.2024</t>
  </si>
  <si>
    <t>152.</t>
  </si>
  <si>
    <t>19.09.2024</t>
  </si>
  <si>
    <t>Próbne zastosowanie zadania praktycznego z MED.07</t>
  </si>
  <si>
    <t>153.</t>
  </si>
  <si>
    <t>Próbne zastosowanie zadań praktycznych 
z kwalifikacji MEC.09</t>
  </si>
  <si>
    <t>154.</t>
  </si>
  <si>
    <t>Salony Maturzystów</t>
  </si>
  <si>
    <t>155.</t>
  </si>
  <si>
    <t>156.</t>
  </si>
  <si>
    <t xml:space="preserve">spotkanie dyrektorów OKE i CKE </t>
  </si>
  <si>
    <t>157.</t>
  </si>
  <si>
    <t>26.09.2024</t>
  </si>
  <si>
    <t>158.</t>
  </si>
  <si>
    <t>28.09.2024</t>
  </si>
  <si>
    <t xml:space="preserve">Próbne zastosowanie zadań do części pisemnej egzaminu zawodowego z kwalifikacji MED.07 </t>
  </si>
  <si>
    <t>159.</t>
  </si>
  <si>
    <t>24.09.2024</t>
  </si>
  <si>
    <t>1 (Czajka Sabina)</t>
  </si>
  <si>
    <t>odbiór podpisu elektronicznego Szafir</t>
  </si>
  <si>
    <t>160.</t>
  </si>
  <si>
    <t>03.10.2024</t>
  </si>
  <si>
    <t>udział w konferencji pt. "Współpraca szkoły, uczelni, i przedsiębiorstwa kluczem do sukcesu ucznia w szkole technicznej".</t>
  </si>
  <si>
    <t>161.</t>
  </si>
  <si>
    <t>09.10.2024</t>
  </si>
  <si>
    <t>Próbne zastosowanie zadań praktycznych 
z kwalifikacji TKO.07</t>
  </si>
  <si>
    <t>162.</t>
  </si>
  <si>
    <t>14.10.2024</t>
  </si>
  <si>
    <t>spotkanie na uroczystość z okazji Dnia Edukacji Narodowej</t>
  </si>
  <si>
    <t>163.</t>
  </si>
  <si>
    <t>07.10.2024</t>
  </si>
  <si>
    <t>Próbne zastosowanie zadań praktycznych i pisemnych z kwalifikacji CES.02</t>
  </si>
  <si>
    <t>Sporządził: Agnieszka Bisaga</t>
  </si>
  <si>
    <t>21-22.03.2024</t>
  </si>
  <si>
    <t>2-4.10.2024</t>
  </si>
  <si>
    <t xml:space="preserve">Jednostka: </t>
  </si>
  <si>
    <t>OKRĘGOWA KOMISJA EGZAMINACYJNA W KRAKOWIE OS. SZKOLNE 37 31-978 KRAKÓW</t>
  </si>
  <si>
    <t>WFK.3114.45.2024</t>
  </si>
  <si>
    <t>14-12-2023</t>
  </si>
  <si>
    <t>Hotel Ibis Stare Miasto  Warszawa ul. Muranowska 2</t>
  </si>
  <si>
    <t>analiza arkuszy egzaminacyjnych 2024r .</t>
  </si>
  <si>
    <t>Stosujemy przejazdy komunikacją lokalną w miejscu oddelegowania pracownika, ponadto prowadzimy zakup wcześniej biletów na przejazd, jeśli jest to możliwe oraz zawieramy umowę na każdy rok z hotelem Ibis na preferencyjnych warunkach</t>
  </si>
  <si>
    <t>18-12-2023</t>
  </si>
  <si>
    <t>Gawryłow-dyrektor jednostki</t>
  </si>
  <si>
    <t>Hotel Ibis Stare Miasto  Warszawa ul. Muranowska 3</t>
  </si>
  <si>
    <t>spotkanie dyrektorów  OKE i CKE</t>
  </si>
  <si>
    <t xml:space="preserve"> 9.01.2024</t>
  </si>
  <si>
    <t>Obserwacja egzaminu zawodowego</t>
  </si>
  <si>
    <t>Stosujemy przejazdy komunikacją lokalną w miejscu oddelegowania pracownika, ponadto prowadzimy zakup wcześniej biletów na przejazd, jeśli jest to możliwe oraz zawieramy umowę z hotelem Ibis na preferencyjnych warunkach</t>
  </si>
  <si>
    <t xml:space="preserve"> 11.01.2024</t>
  </si>
  <si>
    <t xml:space="preserve"> 10.01.2024</t>
  </si>
  <si>
    <t xml:space="preserve">Hotel IBIS , Warszawa Stare Miasto, ul. Muranowska 2, 00-209 Warszawa </t>
  </si>
  <si>
    <t>Spotkanie koordynatorów egz. maturalnego</t>
  </si>
  <si>
    <t>Hotel IBIS , Warszawa Stare Miasto, ul. Muranowska 2, 00-209 Warszawa</t>
  </si>
  <si>
    <t>Spotkanie wartościujące</t>
  </si>
  <si>
    <t xml:space="preserve"> 16.01.2024</t>
  </si>
  <si>
    <t xml:space="preserve"> 17.01.2024</t>
  </si>
  <si>
    <t>Spotkanie dot. organizacji sesjii zimowej</t>
  </si>
  <si>
    <t xml:space="preserve"> 18.01.2024</t>
  </si>
  <si>
    <t xml:space="preserve">  17.01.2024</t>
  </si>
  <si>
    <t xml:space="preserve"> 15.01.2024</t>
  </si>
  <si>
    <t>Spotkanie koordynatorów egzaminu maturalnego</t>
  </si>
  <si>
    <t xml:space="preserve"> 30.01.2024</t>
  </si>
  <si>
    <t xml:space="preserve"> 4.02.2024</t>
  </si>
  <si>
    <t>Koordynowanie prac _ocena rezultatów wykonania testu prak.</t>
  </si>
  <si>
    <t xml:space="preserve"> 7.02.2024</t>
  </si>
  <si>
    <t>Przeprowadzenie próbnego badania zadania praktycznego</t>
  </si>
  <si>
    <t xml:space="preserve"> 1.03.2024</t>
  </si>
  <si>
    <t>Standaryzacja materiałów do egz.mat.</t>
  </si>
  <si>
    <t xml:space="preserve"> 7.03.2024</t>
  </si>
  <si>
    <t>Spotkanie dyrektorów OKE i CKE</t>
  </si>
  <si>
    <t xml:space="preserve"> 11.03.2024</t>
  </si>
  <si>
    <t>F.P.H.U. "Ania" Anna Ostoja-Tomaszewska,ul. Lewakowskiego 22, 38-400 Krosno</t>
  </si>
  <si>
    <t>Standaryzacja arkuszy maturalnych</t>
  </si>
  <si>
    <t>12.03.2024</t>
  </si>
  <si>
    <t>Spotkanie kierowników WEZ</t>
  </si>
  <si>
    <t xml:space="preserve"> 12.03.2024</t>
  </si>
  <si>
    <t xml:space="preserve"> 15.03.2024</t>
  </si>
  <si>
    <t>DOM NA PODWALU ul. Podwale 15, 20-400 Lublin; HOTEL Fryderyk Łuczyk, Sasiela S.C ul. Szopena 33, 35-055 Rzeszów</t>
  </si>
  <si>
    <t>Szkolenie PZE i Weryfikatorów E8</t>
  </si>
  <si>
    <t xml:space="preserve"> 18.03.2024</t>
  </si>
  <si>
    <t>Hotel Fryderyk, Łuczyk, Sasiela S.C ul. Szopnena 33, 35-055 Rzeszów</t>
  </si>
  <si>
    <t>Konferencja z dyrektorami szkół egz. matur.</t>
  </si>
  <si>
    <t xml:space="preserve">  18.03.2024</t>
  </si>
  <si>
    <t xml:space="preserve"> 14.03.2024</t>
  </si>
  <si>
    <t>standaryzacja zadań egzam. matur.</t>
  </si>
  <si>
    <t xml:space="preserve"> 20.03.2024</t>
  </si>
  <si>
    <t>B3S Sp. z.o.o. Sp. j. Al.. Piłsudskiego 44, 35-001 Rzeszów, DOM na Podwalu ul. Podwale 15, 20-400 Lublin</t>
  </si>
  <si>
    <t>Szkolenie PZE i Weryfikatorów egzam. matur.</t>
  </si>
  <si>
    <t xml:space="preserve"> 19.03.2024</t>
  </si>
  <si>
    <t xml:space="preserve"> 25.03.2024</t>
  </si>
  <si>
    <t>Przeprowadzenie próbnego zadania praktycznego</t>
  </si>
  <si>
    <t xml:space="preserve"> 17.03.2024</t>
  </si>
  <si>
    <t>F.H. MAX Bogdan Linkiewicz, Górka 26, Horodyszcze, 21-580 Wisznice, Hotel Korona Lidia Rosińska, Międzyrzecka 71, 21-400 Łuków, Firma Handlowo-Usługowa  Krzysztof Androsiuk, ul. Lościuszki 16, 21-550 Terespol</t>
  </si>
  <si>
    <t>Standaryzacja materiałów egzaminacyjnych egzam. matural.</t>
  </si>
  <si>
    <t xml:space="preserve"> 5.04.2024</t>
  </si>
  <si>
    <t>Przeprowadzenie próbnego zastosowania zadania praktycznego</t>
  </si>
  <si>
    <t>Standaryzacja materiałów do egz. E8</t>
  </si>
  <si>
    <t xml:space="preserve"> 8.04.2024</t>
  </si>
  <si>
    <t xml:space="preserve"> 9.04.2024</t>
  </si>
  <si>
    <t xml:space="preserve"> 11.04.2024</t>
  </si>
  <si>
    <t xml:space="preserve"> 18.04.2024</t>
  </si>
  <si>
    <t>Próbne zastosowanie arkuszy maturalnych</t>
  </si>
  <si>
    <t>Ustalenie kryteriów oceniania egz. matur.</t>
  </si>
  <si>
    <t xml:space="preserve">  9.04.2024</t>
  </si>
  <si>
    <t xml:space="preserve"> 22.04.2024</t>
  </si>
  <si>
    <t>Hotel Fryderyk Łuczyk, Dom Na Podwalu Lublin</t>
  </si>
  <si>
    <t>konferencja z dyrektorami szkół zawodowych</t>
  </si>
  <si>
    <t xml:space="preserve"> 17.04.2024</t>
  </si>
  <si>
    <t>Przeprowadznie próbnego badania zadania praktycznego</t>
  </si>
  <si>
    <t xml:space="preserve"> 19.04.2024</t>
  </si>
  <si>
    <t xml:space="preserve"> 23.04.2024</t>
  </si>
  <si>
    <t xml:space="preserve"> 25.04.2024</t>
  </si>
  <si>
    <t>Hotel i Restauracja Bona Piotr Jachimowski, Białogórska 47, 38-500 Sanok</t>
  </si>
  <si>
    <t>Próbne zastosowanie egz. zawod.</t>
  </si>
  <si>
    <t>Konferencje szkoleniowe dla dyrektorów zawodowych</t>
  </si>
  <si>
    <t xml:space="preserve"> 27.04.2024</t>
  </si>
  <si>
    <t xml:space="preserve"> 9.05.2024</t>
  </si>
  <si>
    <t>Spotkanie koordynatorów egz. mat.</t>
  </si>
  <si>
    <t xml:space="preserve"> 10.05.2024</t>
  </si>
  <si>
    <t>Próbne zastosowanie zadania praktycznego</t>
  </si>
  <si>
    <t xml:space="preserve"> 11.05.2024</t>
  </si>
  <si>
    <t>Ustalenie zasad oceniania egzaminu maturalnego</t>
  </si>
  <si>
    <t xml:space="preserve"> 8.05.2024.</t>
  </si>
  <si>
    <t xml:space="preserve"> 16.05.2024</t>
  </si>
  <si>
    <t>Ustalanie zasad oceniania egzam. E8</t>
  </si>
  <si>
    <t xml:space="preserve"> 15.05.2024</t>
  </si>
  <si>
    <t>Próbne zastosowanie zadań egzam. zawod.</t>
  </si>
  <si>
    <t xml:space="preserve"> 20.05.2024</t>
  </si>
  <si>
    <t>Konferencja Małopolski Konwent Informatyków</t>
  </si>
  <si>
    <t xml:space="preserve"> 21.05.2024</t>
  </si>
  <si>
    <t>DOM NA PODWALU ul. Podwale 15, 20-400 Lublin, Hotel Fryderyk Łuczyk, Sasiela S.C, ul. Szopena 33, 35-055 rzeszów</t>
  </si>
  <si>
    <t xml:space="preserve">Szkolenie PZE_ustalanie zasad oceninia </t>
  </si>
  <si>
    <t>Ustalanie schematu oceniania egzam. matur.</t>
  </si>
  <si>
    <t xml:space="preserve"> 22.05.2024</t>
  </si>
  <si>
    <t>Europejski festiwal Młodzieży OHP</t>
  </si>
  <si>
    <t xml:space="preserve"> 27.05.2024</t>
  </si>
  <si>
    <t>przeprowadzenie próbnego zastosowania zadania prakt.</t>
  </si>
  <si>
    <t>Firma Handlowo-Usługowa ISKIERKA Iwona Ławruk, ul. Wojska Polskiego 3, 39-300 Mielec</t>
  </si>
  <si>
    <t>Ogólnopolski Konkurs Robotyki Przemysłowej</t>
  </si>
  <si>
    <t xml:space="preserve"> 4.06.2024</t>
  </si>
  <si>
    <t>DOM NA PODWALU ul. Podwale 15, 20-400 Lublin</t>
  </si>
  <si>
    <t xml:space="preserve"> 3.06.2024</t>
  </si>
  <si>
    <t xml:space="preserve"> 6.06.2024</t>
  </si>
  <si>
    <t>1.06.2024</t>
  </si>
  <si>
    <t>Próbne zastosowanie egzaminu zawodowego</t>
  </si>
  <si>
    <t>RESTART Borowy i Wspólnicy Biłgoraj ul. 3 Maja 21</t>
  </si>
  <si>
    <t>ORION Domaradzka Wiesława, Stróżowska 19, 38-500 Sanok</t>
  </si>
  <si>
    <t xml:space="preserve"> 12.06.2024</t>
  </si>
  <si>
    <t xml:space="preserve"> 10.06.2024</t>
  </si>
  <si>
    <t xml:space="preserve"> 2.06.2024</t>
  </si>
  <si>
    <t>Sesja egzaminacyjna zawodowa</t>
  </si>
  <si>
    <t xml:space="preserve"> 13.06.2024</t>
  </si>
  <si>
    <t xml:space="preserve"> 17.06.2024</t>
  </si>
  <si>
    <t>DOM NA PODWALU ul. Podwale 15, 20-400 Lublin, Wojewódzki Szpital Specjalistyczny w Białej Podlaskiej, Terebelska 57/65, 21-800 Biała Podlaska</t>
  </si>
  <si>
    <t>Przeprowadzenie próbnego zastosowania egzam. zawod.</t>
  </si>
  <si>
    <t xml:space="preserve"> 19.06.2024</t>
  </si>
  <si>
    <t>Spotkanie pracowników MEN i OKE</t>
  </si>
  <si>
    <t>Spotkanie pracowników OKE i MEN</t>
  </si>
  <si>
    <t>Spotaknie pracowników MEN i OKE</t>
  </si>
  <si>
    <t xml:space="preserve"> 27.06.2024</t>
  </si>
  <si>
    <t>Egzamin z kwalifikacji wstępnej</t>
  </si>
  <si>
    <t>egzamin z kwalifikacji zawodowej</t>
  </si>
  <si>
    <t xml:space="preserve"> 9.07.2024</t>
  </si>
  <si>
    <t>Warszawski Holding Hotelowy, ul. Bronisława Czecha 73/3, 04-555 Warszawa</t>
  </si>
  <si>
    <t>Koordynacja prac w ośrodku dot. egzam. zawod.</t>
  </si>
  <si>
    <t xml:space="preserve"> 23.07.2024</t>
  </si>
  <si>
    <t>NOVA A.Blicharski M Zbrojewska Warszawa ul. Nowogrodzka 50/54</t>
  </si>
  <si>
    <t>Spotkanie Dyrektorów OKE i CKE</t>
  </si>
  <si>
    <t xml:space="preserve"> 28.08.2024</t>
  </si>
  <si>
    <t xml:space="preserve"> 8.09.2024</t>
  </si>
  <si>
    <t>Lubelski Salon Maturalny</t>
  </si>
  <si>
    <t xml:space="preserve"> 19.09.2024</t>
  </si>
  <si>
    <t>XXX Konferencja Diagnostyki Edukacyjnej</t>
  </si>
  <si>
    <t>XXX Konferencja Diagnosyki Edukacyjnej</t>
  </si>
  <si>
    <t xml:space="preserve"> 25.09.2024</t>
  </si>
  <si>
    <t>Rzeszowski Salon Maturalny</t>
  </si>
  <si>
    <t>Rzeszowski Salon maturalny</t>
  </si>
  <si>
    <t xml:space="preserve"> 4.10.2024</t>
  </si>
  <si>
    <t>Spotkanie Zespołu Centralnego egzam. matur.</t>
  </si>
  <si>
    <t>5.10.2024</t>
  </si>
  <si>
    <t>Na Bulwarach Maria Komisarczyk, Rzeczna 8, 39-300 Mielec</t>
  </si>
  <si>
    <t>Próbne zastosowanie zadań praktycznych</t>
  </si>
  <si>
    <t xml:space="preserve"> 9.10.2024</t>
  </si>
  <si>
    <t>8.10.2024</t>
  </si>
  <si>
    <t xml:space="preserve"> 12.10.2024</t>
  </si>
  <si>
    <t>Spotkanie w dyrektorów CKE</t>
  </si>
  <si>
    <t>Sporządziła: Renata Kosińska</t>
  </si>
  <si>
    <t>dyrektor: Lech Gawryłow</t>
  </si>
  <si>
    <t>Kraków 18-10-2024</t>
  </si>
  <si>
    <t>Jednostka: Okręgowa Komisja Egzaminacyjna w Warszawie</t>
  </si>
  <si>
    <t>2023- brak delegacji we wskazanym okresie</t>
  </si>
  <si>
    <t>brak- nie było zakwaterowania</t>
  </si>
  <si>
    <t>Standaryzacja arkuszy z egzaminu ósmoklasisty</t>
  </si>
  <si>
    <t>Standaryzacja arkuszy z egzaminu maturalnego</t>
  </si>
  <si>
    <t>Badanie diagnostyczne z Języka Rosyjskiego- Egzamin maturalny</t>
  </si>
  <si>
    <t>Próbne zastosowanie zadań do egzaminu ósmokasisty</t>
  </si>
  <si>
    <t>Próbne zastosowanie zadań do egzaminu maturalnego</t>
  </si>
  <si>
    <t>Obserwacja egzaminu maturalnego z Biologii</t>
  </si>
  <si>
    <t>p.o. Dorota Ostrowska</t>
  </si>
  <si>
    <t>Jednostka: Okręgowa Komisja Egzaminacyjna w Poznaniu</t>
  </si>
  <si>
    <t>OKEP-WOA.054.3.2024</t>
  </si>
  <si>
    <t>14.12.2023 - 15.12.2023</t>
  </si>
  <si>
    <t>Orbis SA ul. Złota 59, 00-120 Warszawa</t>
  </si>
  <si>
    <t>Spotkanie dla koordynatorów EM - matematyka w CKE - Warszawa</t>
  </si>
  <si>
    <t>OKE w Poznaniu dokonuje wydatków w sposób uzasadniony pod względem celowości, gospodarności i legalności zgodnie z ustawą budżetową, zgodnie z przepisami dotyczącymi poszczególnych rodzajów wydatków.  Delegowani pracownicy  korzystają najczęściej z komunikacji publicznej, z wyprzedzeniem kupują bilety na środki transportu  uzyskując w ten sposób bilety w niższej cenie.</t>
  </si>
  <si>
    <t>Spotkanie koordynatorów OKE E8 - j. polski - Warszawa</t>
  </si>
  <si>
    <t>15.12.2023</t>
  </si>
  <si>
    <t>1 (Marcjanna Klessa)</t>
  </si>
  <si>
    <t>delegacja bez noclegu</t>
  </si>
  <si>
    <t>Udział w Komisji Kwalif. W sprawie awansu zawodowego - Warszawa</t>
  </si>
  <si>
    <t>18.12.2023</t>
  </si>
  <si>
    <t>Udział w spotkaniu dyrektorów CKE i OKE - Warszawa</t>
  </si>
  <si>
    <t>10.01.2024 - 12.01.2024</t>
  </si>
  <si>
    <t>Udział w spotkaniu ekspertów EM matematyka - Warszawa</t>
  </si>
  <si>
    <t>09.01.2024 - 10.01.2024</t>
  </si>
  <si>
    <t>Udział w spotkaniu koordynatorów OKE EM - biologia -Warszawa</t>
  </si>
  <si>
    <t>11.01.2024 - 13.01.2024</t>
  </si>
  <si>
    <t>CKE - zespół krajowy - Warszawa</t>
  </si>
  <si>
    <t>15.01.2024 - 16.01.2024</t>
  </si>
  <si>
    <t>sczytanie arkuszy na E8 i EM w 2024 - Warszawa</t>
  </si>
  <si>
    <t>Spotkanie dyrektorów w CKE i OKE - Warszawa</t>
  </si>
  <si>
    <t>30.01.2024 - 31.01.2024</t>
  </si>
  <si>
    <t>Spotkanie koordynatorów EM w 2024 r. - Warszawa</t>
  </si>
  <si>
    <t>25.01.2024 - 26.01.2024</t>
  </si>
  <si>
    <t>Spotkanie ekspertów EM z fizyki - Warszawa</t>
  </si>
  <si>
    <t>Spotkanie  koordynatorów chemia EM - Warszawa</t>
  </si>
  <si>
    <t>Udział w spotkaniu Zespołu Krajowego Koordynatorów EM WOS- Warszawa</t>
  </si>
  <si>
    <t>06.03.2024 - 07.03.2024</t>
  </si>
  <si>
    <t>nocleg zapewnił organizator</t>
  </si>
  <si>
    <t>Przeprowadzanie spotkań z maturzystami dzień otwarty PK - Koszalin</t>
  </si>
  <si>
    <t>Prezentacja OKE dla PK - Koszalin</t>
  </si>
  <si>
    <t>11.03.2024</t>
  </si>
  <si>
    <t>Próbne zastosowanie arkuszy E8 i EM - Sulechów i Zielona Góra</t>
  </si>
  <si>
    <t>12.03.2024 - 13.03.2024</t>
  </si>
  <si>
    <t>Spotkanie Kierowników WEZ - Warszawa</t>
  </si>
  <si>
    <t>Próbne zastosowanie - Sulechów, Zielona Góra</t>
  </si>
  <si>
    <t>Próbne zastosowanie - Szczecin</t>
  </si>
  <si>
    <t>13.03.2024</t>
  </si>
  <si>
    <t>Próbne zastosowanie - Zielona Góra</t>
  </si>
  <si>
    <t>15.03.2024</t>
  </si>
  <si>
    <t>Próbne zastosowanie - Gryfino, Myślibórz, Nawrocko</t>
  </si>
  <si>
    <t>Próbne zastosowanie na E8 - Ostrów Wielkopolski</t>
  </si>
  <si>
    <t>Próbne zastosowanie na EM i E8 - Gryfino</t>
  </si>
  <si>
    <t>Próbne zastosowanie na E8 - Pyrzyce, Kobylanka</t>
  </si>
  <si>
    <t>25.03.2024</t>
  </si>
  <si>
    <t>Próbne zastosowanie na EM - Ostrów Wielkopolski</t>
  </si>
  <si>
    <t>Próbne zastosowanie na E8 - Kłodawa, Dębno</t>
  </si>
  <si>
    <t>Próbne zastosowanie - Szczecin, Pyrzyce</t>
  </si>
  <si>
    <t>Próbne zastosowanie na EM - Szczecin</t>
  </si>
  <si>
    <t>Próbne zastosowanie na EM - Jarocin</t>
  </si>
  <si>
    <t>12.03.2024 - 14.03.2024</t>
  </si>
  <si>
    <t>Zespół Szkół Nr 8 im. Stanisława Staszica w Szczecinie ul. 3 Maja 1A, 70-214 Szczecin</t>
  </si>
  <si>
    <t>Próbne zastosowanienie - zadań egzaminacyjnych  - Szczecin</t>
  </si>
  <si>
    <t>Próbne zastosowanie - Leszno</t>
  </si>
  <si>
    <t>18.03.2024 - 20.03.2024</t>
  </si>
  <si>
    <t>Wojciech Szokalski, ul. Jana Matejki 21/3 75-201 Koszalin</t>
  </si>
  <si>
    <t>Próbne zastosowanie na EM i E8 - Biały Bór</t>
  </si>
  <si>
    <t>Próbne zastosowanie  - Wałcz</t>
  </si>
  <si>
    <t>Próbne zastosowanie  - Szczecin</t>
  </si>
  <si>
    <t>Próbne zastosowanie na EM i E8 - Zielona Góra</t>
  </si>
  <si>
    <t>Próbne zastosowanie na EM - Kalisz</t>
  </si>
  <si>
    <t>Próbne zastosowanie na EM i E8 - Wolsztyn, Kopanica</t>
  </si>
  <si>
    <t>05.04.2024</t>
  </si>
  <si>
    <t>Próbne zastosowanie na E8 - Opalenica</t>
  </si>
  <si>
    <t>Próbne zastosowanie - Gryfino, Myślibórz</t>
  </si>
  <si>
    <t>27.03.2024</t>
  </si>
  <si>
    <t>Próbne zastosowanie na EM - Żagań</t>
  </si>
  <si>
    <t>26.03.2024</t>
  </si>
  <si>
    <t>Próbne zastosowanie - Bledzew, Ołobok</t>
  </si>
  <si>
    <t>08.04.2024</t>
  </si>
  <si>
    <t>Próbne zastosowanie - Rokietnica, Oborniki, Murowana Goślina</t>
  </si>
  <si>
    <t>Próbne zastosowanie - Koło</t>
  </si>
  <si>
    <t>Próbne zastosowanie - Żagań</t>
  </si>
  <si>
    <t>Próbne zastosowanie - Międzyrzecz, Gościkowo</t>
  </si>
  <si>
    <t>Standaryzacja 24 - Zielona Góra</t>
  </si>
  <si>
    <t>Próbne zastosowanie EM - Szczecin</t>
  </si>
  <si>
    <t>Próbne zastosowanie EM - Ostrów Wielkopolski</t>
  </si>
  <si>
    <t>19.03.2024-20.03.2024</t>
  </si>
  <si>
    <t>Wojewódzki Ośrodek Metodyczny ul. Łokietka 23, 66-400 Gorzów Wielkopolski</t>
  </si>
  <si>
    <t>Próbne zastosowanie - Gorzów Wielkopolski</t>
  </si>
  <si>
    <t>Standaryzacja 2024 - Szamotuły</t>
  </si>
  <si>
    <t>Standaryzacja 2024 - Wierzchowo/Barwice</t>
  </si>
  <si>
    <t>Standaryzacja 2024 - Świebodzin</t>
  </si>
  <si>
    <t>Próbne zastosowanie materiałow egzaminacyjnych - Szczecin i Koszalin</t>
  </si>
  <si>
    <t>Próbne zastosowanie materiałow egzaminacyjnych - Pyrzyce i Małkocin</t>
  </si>
  <si>
    <t>Próbne zastosowanie materiałow egzaminacyjnych - Szczecin, Wierzchowo, Biały Bór, Borowiec</t>
  </si>
  <si>
    <t>Próbne zastosowanie materiałow egzaminacyjnych - Słubice, Kostrzyn</t>
  </si>
  <si>
    <t>Próbne zastosowanie materiałow egzaminacyjnych - Pyrzyce, Chociobel, Kobylanka, Makocin</t>
  </si>
  <si>
    <t>Próbne zastosowanie materiałow egzaminacyjnych - Kostrzyn</t>
  </si>
  <si>
    <t>Próbne zastosowanie materiałow egzaminacyjnych - Świebodzin</t>
  </si>
  <si>
    <t>Próbne zastosowanie materiałow egzaminacyjnych - Słubice</t>
  </si>
  <si>
    <t>Próbne zastosowanie materiałow egzaminacyjnych - Pyrzyce, Chociwel</t>
  </si>
  <si>
    <t>04.04.2024</t>
  </si>
  <si>
    <t>Próbne zastosowanie materiałow egzaminacyjnych - Witaszyce, Parzew, Dobieszczyzna</t>
  </si>
  <si>
    <t>Próbne zastosowanie materiałow egzaminacyjnych - Szamotuły</t>
  </si>
  <si>
    <t>19.03.2024 - 20.03.2024</t>
  </si>
  <si>
    <t>Próbne zastosowanie materiałow egzaminacyjnych - Deszczno, Gorzów Wielkopolski</t>
  </si>
  <si>
    <t>Próbne zastosowanie materiałow egzaminacyjnych - Koło</t>
  </si>
  <si>
    <t>20.03.2024</t>
  </si>
  <si>
    <t>Próbne zastosowanie materiałow egzaminacyjnych - Śrem</t>
  </si>
  <si>
    <t>Próbne zastosowanie na E8 - Stargard</t>
  </si>
  <si>
    <t>Próbne zastosowanie - Kopanica, Wolsztyn</t>
  </si>
  <si>
    <t>Próbne zastosowanie - Żary, Żagań</t>
  </si>
  <si>
    <t>Próbne zastosowanie - Gniezno</t>
  </si>
  <si>
    <t>Próbne zastosowanie - Żary</t>
  </si>
  <si>
    <t>Próbne zastosowanie - Stargard</t>
  </si>
  <si>
    <t>Próbne zastosowanie - Kostrzyn Wielkopolski</t>
  </si>
  <si>
    <t>Próbne zastosowanie - Gorzów, Kłodawa, Baczyna, Dybno</t>
  </si>
  <si>
    <t>Próbne zastosowanie - Międzyrzecz, Bledzewo, Gościkowo</t>
  </si>
  <si>
    <t>Próbne zastosowanie - Rokietnica, Oborniki, Murowana Goślina, Czerwonak</t>
  </si>
  <si>
    <t>Standaryzacja E8 - Gorzów Wlkp.</t>
  </si>
  <si>
    <t>Próbne zastosowanie zadań E8 - Szamotuły</t>
  </si>
  <si>
    <t xml:space="preserve">Próbne zastosowanie - Dobieszczyna, Parzew, </t>
  </si>
  <si>
    <t>Standaryzacja - Szamotuły</t>
  </si>
  <si>
    <t>Próbne zastosowanie - Rokietnica, Oborniki</t>
  </si>
  <si>
    <t>Standaryzacja - Leszno</t>
  </si>
  <si>
    <t>08.05.2024 - 12.05.2024</t>
  </si>
  <si>
    <t>Udział w spotkaniu ZK - matematyka - Warszawa</t>
  </si>
  <si>
    <t>Warszawa</t>
  </si>
  <si>
    <t>11.05.2024 - 14.05.2024</t>
  </si>
  <si>
    <t>Spotkanie ekspertów EM - WOS - Warszawa</t>
  </si>
  <si>
    <t>Spotkanie kierow. MEN z kierow. OKE - Warszawa</t>
  </si>
  <si>
    <t>08.05.2024 - 11.05.2024</t>
  </si>
  <si>
    <t>Spotkanie dot. Ustalania zasad oceniania po egzaminie maturalnym j. polskiego - Warszawa</t>
  </si>
  <si>
    <t>16.05.2024 - 19.05.2024</t>
  </si>
  <si>
    <t>Spotkanie ZC po egz.  ósmoklasistów z j. polskiego - Warszawa</t>
  </si>
  <si>
    <t>21.05.2024 - 24.05.2024</t>
  </si>
  <si>
    <t>Spotkanie Zespołu Krajowego sesja 2024 - Warszawa</t>
  </si>
  <si>
    <t>20.05.2024 - 24.05.2024</t>
  </si>
  <si>
    <t>Spotkanie koorynatoró egzaminatorów z chemii - Warszawa</t>
  </si>
  <si>
    <t>21.05.2024 - 25.05.2024</t>
  </si>
  <si>
    <t>spotkanie poegzaminacyjne - Warszawa</t>
  </si>
  <si>
    <t>spotkanie w MEN - Warszawa</t>
  </si>
  <si>
    <t>03.06.2024</t>
  </si>
  <si>
    <t>obserwacja EZ - Jarocin</t>
  </si>
  <si>
    <t>23.07.2024 - 25.07.2024</t>
  </si>
  <si>
    <t>Nova A.Blicharski i M.Zbrojewska Sp.j. ul. Nowogrodzka 50/54 lok. 515 00-695 Warszawa</t>
  </si>
  <si>
    <t>spotkanie Dyrektorów w CKE i OKE - Warszawa/Nowa Wieś</t>
  </si>
  <si>
    <t>spotkanie Dyrektorów w CKE i OKE - Warszawa</t>
  </si>
  <si>
    <t>12.09.2024</t>
  </si>
  <si>
    <t>próbne zastosowanie - Ostrów Wlkp.</t>
  </si>
  <si>
    <t>24.09.2024 - 25.09.2024</t>
  </si>
  <si>
    <t>IV spotkanie ZC - Warszawa</t>
  </si>
  <si>
    <t>23.09.2024 - 24.09.2024</t>
  </si>
  <si>
    <t>Salony Maturzystów - Szczecin</t>
  </si>
  <si>
    <t>przeprowadzanie standaryzacji MOT.05, MOT.06 - Koło</t>
  </si>
  <si>
    <t>spotkanie Dyrektorów OKE - CKE - Warszawa</t>
  </si>
  <si>
    <t>25.09.2024 - 26.09.2024</t>
  </si>
  <si>
    <t>spotkanie ZC na egzamin WOS 2025 - Warszawa</t>
  </si>
  <si>
    <t>04.10.2024 - 06.10.2024</t>
  </si>
  <si>
    <t>spotkanie wartościujące zadania maturalne z geografii 2025 - Warszawa</t>
  </si>
  <si>
    <t>01.10.2024 - 02.10.2024</t>
  </si>
  <si>
    <t>08.10.2024</t>
  </si>
  <si>
    <t>standaryzacja w kwal. TKO.03 i TKO.04 - Stargard</t>
  </si>
  <si>
    <t>standaryzacja w kwal. MOT.02, MOT.05 i MOT.06 - Ostrów Wlkp.</t>
  </si>
  <si>
    <t>11.10.2024 - 13.10.2024</t>
  </si>
  <si>
    <t>spottanie ZC w informatyki - Warszawa</t>
  </si>
  <si>
    <t>spotkanie w MEN z okazji Dnia Edukacji Narodowej - Warszawa</t>
  </si>
  <si>
    <t>Sporządziła: Katarzyna Koźlińska, Danuta Dobies</t>
  </si>
  <si>
    <t>Poznań, dnia 18.10.2024 r.</t>
  </si>
  <si>
    <t xml:space="preserve"> kierowca CKE Warszawa   E8 kierowca</t>
  </si>
  <si>
    <t>CKE Warszawa   E-8 Udział w spotkaniu</t>
  </si>
  <si>
    <t>Hotel Ibis Warszawa</t>
  </si>
  <si>
    <t>CKE Warszawa   E8 spotkanie koordynatorów</t>
  </si>
  <si>
    <t>Białystok  M Odbiór prac z ośrodka sprawdzania po diagnozie</t>
  </si>
  <si>
    <t>09-10.01.2024</t>
  </si>
  <si>
    <t xml:space="preserve"> CKE Warszawa   M spotkanie koordynatorów</t>
  </si>
  <si>
    <t>10-12.01.2024</t>
  </si>
  <si>
    <t>CKE Warszawa   M kierowca</t>
  </si>
  <si>
    <t>CKE Warszawa  -Białystok M,Z kierowca</t>
  </si>
  <si>
    <t>Warszawa   M,Z kierowca</t>
  </si>
  <si>
    <t>Białystok Z kierowca</t>
  </si>
  <si>
    <t>Białystok M kierowca</t>
  </si>
  <si>
    <t>CKE Warszawa  E-8,M,Z kierowca</t>
  </si>
  <si>
    <t xml:space="preserve"> Dyrektor OKE Muzyk A</t>
  </si>
  <si>
    <t>Warszawa   M,Z Udział w uroczystości XXVI Ogólnopolskiego Rankingu Liceów i Techników PERSPEKTYWY 2024.</t>
  </si>
  <si>
    <t>Dyrektor OKE Muzyk A</t>
  </si>
  <si>
    <t>CKE Warszawa  E-8,M,Z Spotkanie dyrektorów CKE i OKE</t>
  </si>
  <si>
    <t>Białystok E-8,M Standaryzacja</t>
  </si>
  <si>
    <t>Hajnówka E-8,M Standaryzacja</t>
  </si>
  <si>
    <t>Zambrów M Standaryzacja</t>
  </si>
  <si>
    <t>Bielsk Podlaski M Standaryzacja</t>
  </si>
  <si>
    <t>Hajnówka M Standaryzacja</t>
  </si>
  <si>
    <t>CKE Warszawa Z Spotkanie kierowników  WEŹ</t>
  </si>
  <si>
    <t>Bielsk Podlaski E-8,M Standaryzacja</t>
  </si>
  <si>
    <t>Kolno M Standaryzacja</t>
  </si>
  <si>
    <t>Szczytno M Standaryzacja</t>
  </si>
  <si>
    <t>Białystok M Standaryzacja</t>
  </si>
  <si>
    <t>Olsztyn E-8,M Standaryzacja</t>
  </si>
  <si>
    <t>Olsztyn M Stadaryzacja</t>
  </si>
  <si>
    <t>Olsztyn M Standaryzacja</t>
  </si>
  <si>
    <t>Sokółka M Standaryzacja</t>
  </si>
  <si>
    <t>Dąbrowa Białostocka M Standaryzacja</t>
  </si>
  <si>
    <t>Wys-Mazowieckie M Standaryzacja</t>
  </si>
  <si>
    <t>Ełk M Standaryzacja</t>
  </si>
  <si>
    <t>Giżycko M Standaryzacja</t>
  </si>
  <si>
    <t>Białystok M Standaryzacja Standaryzacja</t>
  </si>
  <si>
    <t>Pisz M Standaryzacja</t>
  </si>
  <si>
    <t>Wydminy E-8 Standaryzacja</t>
  </si>
  <si>
    <t>Jasionówka ,Białystok E-8 Standaryzacja</t>
  </si>
  <si>
    <t>Krasnopol,Sejny E-8 Standaryzacja</t>
  </si>
  <si>
    <t>Mały Płock Wizna ,Stawiski E-8 Standaryzacja</t>
  </si>
  <si>
    <t>Wydminy,Wilkasy E-8 Standaryzacja</t>
  </si>
  <si>
    <t>Mońki ,Krypno Kościelne E-8 Standaryzacja</t>
  </si>
  <si>
    <t>04-05.04.2024</t>
  </si>
  <si>
    <t>Sempre A.Dąbkowska Płock</t>
  </si>
  <si>
    <t>Płock ,Działdowo M Standaryzacja</t>
  </si>
  <si>
    <t>Wys.Mazowieckie M Standaryzacja</t>
  </si>
  <si>
    <t>Księżyno,Juchnowiec Górny E-8 Standaryzacja</t>
  </si>
  <si>
    <t>15-16.04.2024</t>
  </si>
  <si>
    <t>PHH Hotele  W-wa -Hotel Halo Toruń</t>
  </si>
  <si>
    <t>Elbląg,Toruń M Standaryzacja</t>
  </si>
  <si>
    <t>18-19.04.2024</t>
  </si>
  <si>
    <t>Hotel Mazur-Tourist  Olsztyn</t>
  </si>
  <si>
    <t>23-24.04.2024</t>
  </si>
  <si>
    <t>UMK w Toruniu</t>
  </si>
  <si>
    <t>Toruń M Standaryzacja</t>
  </si>
  <si>
    <t>Białystok M Udział w II Forum dyskusyjnego „Prawo na maturze z WOS”</t>
  </si>
  <si>
    <t>Ciechanowiec  M Obserwacja egzaminu</t>
  </si>
  <si>
    <t>Białystok M Obserwacja egzaminu</t>
  </si>
  <si>
    <t>Zambrów M Obserwacja egzaminu</t>
  </si>
  <si>
    <t>Augustów M Obserwacja egzaminu</t>
  </si>
  <si>
    <t>Białystok E-8 Odbiór materiałow po egzaminie</t>
  </si>
  <si>
    <t>16-19.05.2024</t>
  </si>
  <si>
    <t>CKE W-wa E-8 spotkanie koordynatorów</t>
  </si>
  <si>
    <t>Czerwony Bór E-8,M Podsumowanie konkursu ortograficznego</t>
  </si>
  <si>
    <t>Białystok M Uroczyste ogłszenie wyników X Olimpiady Wiedzy Biologicznej</t>
  </si>
  <si>
    <t>Olsztyn M Udziałw "Dniu Otwartych Drzwi" UWM w Olsztynie</t>
  </si>
  <si>
    <t>Olsztyn M Przegląd ośrodków sprawdzania i oceniania prac</t>
  </si>
  <si>
    <t xml:space="preserve">Główny Księgowy Sochalska </t>
  </si>
  <si>
    <t>Novotel City West Kraków</t>
  </si>
  <si>
    <t>Kraków  VIII Forum Rachunkowości Budżetowej</t>
  </si>
  <si>
    <t>W-wa E-8,M,Z Udział w spotkaniu w ramach projektu "Opracowanie rozwiązań informatycznych wspierających cyfryzację organizacji egzaminów zewnątrznych</t>
  </si>
  <si>
    <t>Dyrektor OKE Muzyk</t>
  </si>
  <si>
    <t>Białystok M Przegląd ośrodków sprawdzania i oceniania prac</t>
  </si>
  <si>
    <t>Białystok Z Obserwacja egzaminu</t>
  </si>
  <si>
    <t>Olsztyn,Elbląg,Braniewo,Bartoszyce,Kętrzyn,Lidzbark War.M Przekazywanie świadectw dojrzałości</t>
  </si>
  <si>
    <t>Olsztyn,Elbląg,Braniewo,Bartoszyce,Kętrzyn,Lidzbark War.E-8 Przekazywanie zaświadczeń o wynikach</t>
  </si>
  <si>
    <t>Santa Natura, Nowa Wieś</t>
  </si>
  <si>
    <t>Nowa Wieś  E-8,M,Z Spotkanie dyrektorów OKE z noclegiem</t>
  </si>
  <si>
    <t>Białystok M Odbiór materiałow po egzaminie</t>
  </si>
  <si>
    <t>CKE W-wa E-8 Udział w spotkaniu dot. systemu ONE</t>
  </si>
  <si>
    <t>06-08.09.2024</t>
  </si>
  <si>
    <t>CKE W-wa E-8 Udział w spotkaniu Zespołu Centralnego</t>
  </si>
  <si>
    <t>Białystok M Wykład podczas Biłostockiego Salonu Maturzystów Perspektywy 2024</t>
  </si>
  <si>
    <t>Olsztyn M Wykład podczas Biłostockiego Salonu Maturzystów Perspektywy 2024</t>
  </si>
  <si>
    <t>Białystok M Udział w zjeździe Polskiego Towarzystwa Historyków</t>
  </si>
  <si>
    <t>24-25.09.2024</t>
  </si>
  <si>
    <t>CKE W-wa M Udział w spotkaniu Zespołu Centralnego</t>
  </si>
  <si>
    <t>08-09.10.2024</t>
  </si>
  <si>
    <t>Hotel pod Lwem Elbląg</t>
  </si>
  <si>
    <t>Olsztyn,Elbląg E-8,M koferencja dot. komunikowania wyników</t>
  </si>
  <si>
    <t>Wicedyrektor Klimuszko</t>
  </si>
  <si>
    <t>CKE W-wa E-8 Udział w spotkaniu dotczącym systemu ONE</t>
  </si>
  <si>
    <t>Sporządziła: Małgorzata Sochalska</t>
  </si>
  <si>
    <t xml:space="preserve">Podpisnie umowy z Hotelem Ibis w  Warszawie (na podstawie zapytania ofertowego) optymalizujące koszty noclegów.  Hotel znajduje się  w niedalekiej odległości od CKE w Warszawie, a w związku z tym OKE nie ponosi kosztów  ryczałtu za dojazd. 
Planowanie standaryzacji oraz obserwacji egzaminów w sposób zapewniający przejazd jednym samochodem służbowym dla 4-5 osób. </t>
  </si>
  <si>
    <t>Załącznik 1 do pisma CKE nr WAG.054.2.2024.AK.11</t>
  </si>
  <si>
    <t>Załącznik 2 do pisma CKE nr WAG.054.2.2024.AK.11</t>
  </si>
  <si>
    <t>Załącznik 3 do pisma CKE nr WAG.054.2.2024.AK.11</t>
  </si>
  <si>
    <t>Załącznik 4 do pisma CKE nr WAG.054.2.2024.AK.11</t>
  </si>
  <si>
    <t>Załącznik 5 do pisma CKE nr WAG.054.2.2024.AK.11</t>
  </si>
  <si>
    <t>Załącznik 6 do pisma CKE nr WAG.054.2.2024.AK.11</t>
  </si>
  <si>
    <t>Załącznik 7 do pisma CKE nr WAG.054.2.2024.AK.11</t>
  </si>
  <si>
    <t>Załącznik 8 do pisma CKE nr WAG.054.2.2024.AK.11</t>
  </si>
  <si>
    <t>Załącznik 9 do pisma CKE nr WAG.054.2.2024.AK.11</t>
  </si>
  <si>
    <t>W CKE koszty podróży rozliczane są na podstawie przepisów Rozporządzenia Ministra Pracy i Polityki Społecznej w sprawie należności przysługujących pracownikowi zatrudnionemu w państwowej lub samorządowej jednostce sfery budżetowej z tytułu podróży służbowej (Dz.U.2023.0.2190 t.j.).
Ponadto w CKE jest zmniejszona kilometrówka zgodnie z Decyzją Dyrektora CKE (Zarządzenie nr 1034 z 21.09.2022r.) oraz promowany jest transport publiczny drogowy i szynowy, stosowana jest rezerwacja biletów z wyprzedzeniem w promocji w odpowiednich taryfach, pracownicy podczas delegacji służbowych korzystają z noclegu tylko w uzasadnionych przypadkach.</t>
  </si>
  <si>
    <t>Jednostka: Centralna Komisja Egzaminacyjna</t>
  </si>
  <si>
    <t>Jednostka: OKE w Łomży</t>
  </si>
  <si>
    <t xml:space="preserve">Zgodnie z Obwieszczeniem Ministra Rodziny i Polityki Społecznej  z dnia 2 października 2023 r. w sprawie ogłoszenia jednolitego tekstu rozporządzenia Ministra Pracy i Polityki Społecznej w sprawie należności przysługujących pracownikowi zatrudnionemu w państwowej lub samorządowej jednostce sfery budżetowej z tytułu podróży służbowej, Okręgowa Komisja Egzaminacyjna Warszawie racjonalizuje wydatki poniesione na podróże służbowe poprzez zakup biletów na przejazdy w promocyjnych cenach a także, w przypadku podróży autem służbowym bądź prywatnym, zachęcanie pracowników do wspólnych przejazdów.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</si>
</sst>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&quot;zł&quot;"/>
    <numFmt numFmtId="165" formatCode="dd\.mm\.yyyy"/>
  </numFmts>
  <fonts count="4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000000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1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  <charset val="238"/>
    </font>
    <font>
      <sz val="12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11"/>
      <color theme="1"/>
      <name val="Aptos"/>
      <family val="2"/>
    </font>
    <font>
      <sz val="11"/>
      <name val="Aptos Narrow"/>
      <family val="2"/>
    </font>
    <font>
      <sz val="8"/>
      <color theme="1"/>
      <name val="Aptos Narrow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8"/>
      <color rgb="FF000000"/>
      <name val="Aptos Narrow"/>
      <family val="2"/>
    </font>
    <font>
      <sz val="8"/>
      <color rgb="FF000000"/>
      <name val="Arial Narrow"/>
      <family val="2"/>
      <charset val="238"/>
    </font>
    <font>
      <b/>
      <sz val="8"/>
      <color rgb="FF000000"/>
      <name val="Arial Narrow"/>
      <family val="2"/>
      <charset val="238"/>
    </font>
    <font>
      <b/>
      <sz val="11"/>
      <color rgb="FF000000"/>
      <name val="Aptos Narrow"/>
      <family val="2"/>
      <charset val="238"/>
    </font>
    <font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ptos Narrow"/>
      <family val="2"/>
    </font>
    <font>
      <sz val="11"/>
      <color theme="1"/>
      <name val="Arial Narrow"/>
      <family val="2"/>
      <charset val="238"/>
    </font>
    <font>
      <sz val="11"/>
      <name val="Aptos Narrow"/>
      <family val="2"/>
      <charset val="238"/>
    </font>
    <font>
      <sz val="11"/>
      <color theme="1"/>
      <name val="Aptos Narrow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/>
      <right/>
      <top/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medium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</borders>
  <cellStyleXfs count="4">
    <xf numFmtId="0" fontId="0" fillId="0" borderId="0"/>
    <xf numFmtId="0" fontId="6" fillId="0" borderId="0"/>
    <xf numFmtId="44" fontId="7" fillId="0" borderId="0" applyFont="0" applyFill="0" applyBorder="0" applyAlignment="0" applyProtection="0"/>
    <xf numFmtId="0" fontId="20" fillId="0" borderId="0"/>
  </cellStyleXfs>
  <cellXfs count="45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1" fillId="0" borderId="13" xfId="0" applyFont="1" applyBorder="1"/>
    <xf numFmtId="0" fontId="4" fillId="0" borderId="1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2" borderId="15" xfId="0" applyFont="1" applyFill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vertical="center"/>
    </xf>
    <xf numFmtId="44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20" xfId="0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0" fontId="3" fillId="2" borderId="4" xfId="0" applyFont="1" applyFill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 wrapText="1"/>
    </xf>
    <xf numFmtId="44" fontId="5" fillId="0" borderId="9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0" fontId="1" fillId="0" borderId="2" xfId="0" applyFont="1" applyBorder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4" fontId="5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4" fillId="3" borderId="7" xfId="0" applyFont="1" applyFill="1" applyBorder="1" applyAlignment="1">
      <alignment horizontal="center" vertical="center"/>
    </xf>
    <xf numFmtId="44" fontId="5" fillId="0" borderId="4" xfId="2" applyFont="1" applyBorder="1" applyAlignment="1">
      <alignment horizontal="right" vertical="center"/>
    </xf>
    <xf numFmtId="44" fontId="4" fillId="2" borderId="5" xfId="2" applyFont="1" applyFill="1" applyBorder="1" applyAlignment="1">
      <alignment horizontal="center" vertical="center"/>
    </xf>
    <xf numFmtId="44" fontId="4" fillId="0" borderId="7" xfId="2" applyFont="1" applyBorder="1" applyAlignment="1">
      <alignment horizontal="center" vertical="center"/>
    </xf>
    <xf numFmtId="44" fontId="4" fillId="3" borderId="7" xfId="2" applyFont="1" applyFill="1" applyBorder="1" applyAlignment="1">
      <alignment horizontal="center" vertical="center"/>
    </xf>
    <xf numFmtId="44" fontId="4" fillId="2" borderId="7" xfId="2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4" fontId="3" fillId="2" borderId="5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44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14" fontId="3" fillId="2" borderId="7" xfId="0" applyNumberFormat="1" applyFont="1" applyFill="1" applyBorder="1" applyAlignment="1">
      <alignment horizontal="center" vertical="center"/>
    </xf>
    <xf numFmtId="14" fontId="3" fillId="3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14" fontId="3" fillId="2" borderId="9" xfId="0" applyNumberFormat="1" applyFont="1" applyFill="1" applyBorder="1" applyAlignment="1">
      <alignment horizontal="center" vertical="center"/>
    </xf>
    <xf numFmtId="14" fontId="3" fillId="2" borderId="23" xfId="0" applyNumberFormat="1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4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4" fontId="5" fillId="0" borderId="4" xfId="2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4" fontId="5" fillId="0" borderId="9" xfId="2" applyFont="1" applyBorder="1" applyAlignment="1">
      <alignment horizontal="center" vertical="center"/>
    </xf>
    <xf numFmtId="44" fontId="4" fillId="0" borderId="4" xfId="2" applyFont="1" applyBorder="1" applyAlignment="1">
      <alignment horizontal="center" vertical="center"/>
    </xf>
    <xf numFmtId="44" fontId="4" fillId="2" borderId="4" xfId="2" applyFont="1" applyFill="1" applyBorder="1" applyAlignment="1">
      <alignment horizontal="center" vertical="center"/>
    </xf>
    <xf numFmtId="44" fontId="4" fillId="0" borderId="4" xfId="2" applyFont="1" applyBorder="1" applyAlignment="1">
      <alignment horizontal="right" vertical="center"/>
    </xf>
    <xf numFmtId="44" fontId="5" fillId="0" borderId="9" xfId="2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44" fontId="4" fillId="0" borderId="7" xfId="2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right" vertical="center"/>
    </xf>
    <xf numFmtId="14" fontId="3" fillId="2" borderId="7" xfId="0" applyNumberFormat="1" applyFont="1" applyFill="1" applyBorder="1" applyAlignment="1">
      <alignment vertical="center"/>
    </xf>
    <xf numFmtId="14" fontId="3" fillId="2" borderId="7" xfId="0" applyNumberFormat="1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9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6" xfId="0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4" fontId="0" fillId="0" borderId="4" xfId="0" applyNumberForma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44" fontId="2" fillId="0" borderId="4" xfId="2" applyFont="1" applyBorder="1" applyAlignment="1">
      <alignment horizontal="center" vertical="center"/>
    </xf>
    <xf numFmtId="44" fontId="2" fillId="0" borderId="3" xfId="2" applyFont="1" applyBorder="1" applyAlignment="1">
      <alignment horizontal="center" vertical="center"/>
    </xf>
    <xf numFmtId="44" fontId="0" fillId="0" borderId="0" xfId="2" applyFont="1"/>
    <xf numFmtId="44" fontId="1" fillId="0" borderId="0" xfId="2" applyFont="1"/>
    <xf numFmtId="44" fontId="4" fillId="2" borderId="5" xfId="2" applyFont="1" applyFill="1" applyBorder="1" applyAlignment="1">
      <alignment vertical="center"/>
    </xf>
    <xf numFmtId="44" fontId="4" fillId="2" borderId="7" xfId="2" applyFont="1" applyFill="1" applyBorder="1" applyAlignment="1">
      <alignment horizontal="right" vertical="center"/>
    </xf>
    <xf numFmtId="44" fontId="4" fillId="0" borderId="7" xfId="2" applyFont="1" applyBorder="1" applyAlignment="1">
      <alignment horizontal="right" vertical="center"/>
    </xf>
    <xf numFmtId="44" fontId="1" fillId="0" borderId="13" xfId="2" applyFont="1" applyBorder="1"/>
    <xf numFmtId="0" fontId="10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20" xfId="0" applyFont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0" fontId="10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right" vertical="center" wrapText="1"/>
    </xf>
    <xf numFmtId="0" fontId="10" fillId="0" borderId="20" xfId="0" applyFont="1" applyBorder="1" applyAlignment="1">
      <alignment vertical="center" wrapText="1"/>
    </xf>
    <xf numFmtId="0" fontId="10" fillId="0" borderId="27" xfId="0" applyFont="1" applyBorder="1" applyAlignment="1">
      <alignment horizontal="right" vertical="center" wrapText="1"/>
    </xf>
    <xf numFmtId="0" fontId="14" fillId="0" borderId="8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1" fillId="0" borderId="0" xfId="0" applyFont="1" applyAlignment="1">
      <alignment horizontal="left" wrapText="1"/>
    </xf>
    <xf numFmtId="0" fontId="10" fillId="0" borderId="28" xfId="0" applyFont="1" applyBorder="1" applyAlignment="1">
      <alignment horizontal="right" vertical="center" wrapText="1"/>
    </xf>
    <xf numFmtId="0" fontId="15" fillId="0" borderId="0" xfId="0" applyFont="1" applyAlignment="1">
      <alignment wrapText="1"/>
    </xf>
    <xf numFmtId="44" fontId="10" fillId="0" borderId="0" xfId="2" applyFont="1" applyAlignment="1">
      <alignment vertical="center"/>
    </xf>
    <xf numFmtId="44" fontId="13" fillId="0" borderId="0" xfId="2" applyFont="1"/>
    <xf numFmtId="44" fontId="14" fillId="0" borderId="20" xfId="2" applyFont="1" applyBorder="1" applyAlignment="1">
      <alignment horizontal="center" vertical="center" wrapText="1"/>
    </xf>
    <xf numFmtId="44" fontId="10" fillId="2" borderId="20" xfId="2" applyFont="1" applyFill="1" applyBorder="1" applyAlignment="1">
      <alignment vertical="center" wrapText="1"/>
    </xf>
    <xf numFmtId="44" fontId="11" fillId="0" borderId="20" xfId="2" applyFont="1" applyBorder="1" applyAlignment="1">
      <alignment wrapText="1"/>
    </xf>
    <xf numFmtId="44" fontId="10" fillId="0" borderId="20" xfId="2" applyFont="1" applyBorder="1" applyAlignment="1">
      <alignment horizontal="right" vertical="center" wrapText="1"/>
    </xf>
    <xf numFmtId="44" fontId="1" fillId="0" borderId="0" xfId="2" applyFont="1" applyAlignment="1">
      <alignment wrapText="1"/>
    </xf>
    <xf numFmtId="44" fontId="10" fillId="2" borderId="20" xfId="2" applyFont="1" applyFill="1" applyBorder="1" applyAlignment="1">
      <alignment horizontal="right" vertical="center" wrapText="1"/>
    </xf>
    <xf numFmtId="44" fontId="11" fillId="0" borderId="0" xfId="2" applyFont="1" applyAlignment="1">
      <alignment wrapText="1"/>
    </xf>
    <xf numFmtId="44" fontId="15" fillId="0" borderId="0" xfId="2" applyFont="1" applyAlignment="1">
      <alignment wrapText="1"/>
    </xf>
    <xf numFmtId="44" fontId="11" fillId="0" borderId="0" xfId="2" applyFont="1"/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4" fillId="0" borderId="20" xfId="0" applyFont="1" applyBorder="1" applyAlignment="1">
      <alignment horizontal="left" vertical="center" wrapText="1"/>
    </xf>
    <xf numFmtId="0" fontId="10" fillId="2" borderId="20" xfId="0" applyFont="1" applyFill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4" fontId="2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8" fillId="0" borderId="0" xfId="0" applyFont="1"/>
    <xf numFmtId="14" fontId="17" fillId="0" borderId="0" xfId="0" applyNumberFormat="1" applyFont="1" applyAlignment="1">
      <alignment horizontal="center"/>
    </xf>
    <xf numFmtId="0" fontId="16" fillId="0" borderId="20" xfId="0" applyFont="1" applyBorder="1" applyAlignment="1">
      <alignment horizontal="center" vertical="center"/>
    </xf>
    <xf numFmtId="14" fontId="16" fillId="0" borderId="20" xfId="0" applyNumberFormat="1" applyFont="1" applyBorder="1" applyAlignment="1">
      <alignment horizontal="center" vertical="center"/>
    </xf>
    <xf numFmtId="164" fontId="16" fillId="0" borderId="20" xfId="0" applyNumberFormat="1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/>
    </xf>
    <xf numFmtId="14" fontId="21" fillId="0" borderId="20" xfId="3" applyNumberFormat="1" applyFont="1" applyBorder="1" applyAlignment="1" applyProtection="1">
      <alignment horizontal="center" vertical="center"/>
      <protection locked="0"/>
    </xf>
    <xf numFmtId="0" fontId="16" fillId="0" borderId="28" xfId="0" applyFont="1" applyBorder="1" applyAlignment="1">
      <alignment horizontal="center" vertical="center"/>
    </xf>
    <xf numFmtId="0" fontId="21" fillId="0" borderId="20" xfId="3" applyFont="1" applyBorder="1" applyAlignment="1" applyProtection="1">
      <alignment horizontal="center" vertical="center"/>
      <protection locked="0"/>
    </xf>
    <xf numFmtId="0" fontId="19" fillId="0" borderId="20" xfId="0" applyFont="1" applyBorder="1" applyAlignment="1">
      <alignment horizontal="center" vertical="center" wrapText="1"/>
    </xf>
    <xf numFmtId="0" fontId="21" fillId="0" borderId="20" xfId="3" applyFont="1" applyBorder="1" applyAlignment="1" applyProtection="1">
      <alignment horizontal="center" vertical="center" wrapText="1"/>
      <protection locked="0"/>
    </xf>
    <xf numFmtId="0" fontId="19" fillId="0" borderId="20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1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14" fontId="2" fillId="0" borderId="20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14" fontId="22" fillId="0" borderId="20" xfId="0" applyNumberFormat="1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>
      <alignment horizontal="center" vertical="center"/>
    </xf>
    <xf numFmtId="0" fontId="20" fillId="0" borderId="20" xfId="3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22" fillId="0" borderId="20" xfId="0" applyFont="1" applyBorder="1" applyAlignment="1" applyProtection="1">
      <alignment horizontal="center" vertical="center" wrapText="1"/>
      <protection locked="0"/>
    </xf>
    <xf numFmtId="14" fontId="0" fillId="0" borderId="20" xfId="0" applyNumberFormat="1" applyBorder="1" applyAlignment="1">
      <alignment horizontal="center"/>
    </xf>
    <xf numFmtId="0" fontId="0" fillId="0" borderId="20" xfId="0" applyBorder="1" applyAlignment="1">
      <alignment horizontal="center" wrapText="1"/>
    </xf>
    <xf numFmtId="14" fontId="22" fillId="3" borderId="20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14" fontId="0" fillId="0" borderId="20" xfId="0" applyNumberFormat="1" applyBorder="1" applyAlignment="1">
      <alignment horizontal="center" vertical="center"/>
    </xf>
    <xf numFmtId="14" fontId="22" fillId="0" borderId="20" xfId="0" applyNumberFormat="1" applyFont="1" applyBorder="1" applyAlignment="1">
      <alignment horizontal="center" vertical="center"/>
    </xf>
    <xf numFmtId="49" fontId="22" fillId="0" borderId="20" xfId="0" applyNumberFormat="1" applyFont="1" applyBorder="1" applyAlignment="1" applyProtection="1">
      <alignment horizontal="center" vertical="center"/>
      <protection locked="0"/>
    </xf>
    <xf numFmtId="0" fontId="23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wrapText="1"/>
    </xf>
    <xf numFmtId="49" fontId="22" fillId="0" borderId="20" xfId="0" applyNumberFormat="1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64" fontId="17" fillId="0" borderId="0" xfId="0" applyNumberFormat="1" applyFont="1" applyAlignment="1">
      <alignment horizontal="right"/>
    </xf>
    <xf numFmtId="164" fontId="16" fillId="0" borderId="20" xfId="0" applyNumberFormat="1" applyFont="1" applyBorder="1" applyAlignment="1">
      <alignment horizontal="right" vertical="center"/>
    </xf>
    <xf numFmtId="164" fontId="19" fillId="0" borderId="20" xfId="0" applyNumberFormat="1" applyFont="1" applyBorder="1" applyAlignment="1">
      <alignment horizontal="right" vertical="center"/>
    </xf>
    <xf numFmtId="164" fontId="21" fillId="0" borderId="20" xfId="3" applyNumberFormat="1" applyFont="1" applyBorder="1" applyAlignment="1" applyProtection="1">
      <alignment horizontal="right" vertical="center"/>
      <protection locked="0"/>
    </xf>
    <xf numFmtId="164" fontId="1" fillId="0" borderId="0" xfId="0" applyNumberFormat="1" applyFont="1" applyAlignment="1">
      <alignment horizontal="right"/>
    </xf>
    <xf numFmtId="164" fontId="20" fillId="0" borderId="20" xfId="3" applyNumberFormat="1" applyBorder="1" applyAlignment="1">
      <alignment horizontal="right" vertical="center"/>
    </xf>
    <xf numFmtId="164" fontId="5" fillId="0" borderId="20" xfId="0" applyNumberFormat="1" applyFont="1" applyBorder="1" applyAlignment="1">
      <alignment horizontal="right" vertical="center"/>
    </xf>
    <xf numFmtId="0" fontId="25" fillId="2" borderId="7" xfId="0" applyFont="1" applyFill="1" applyBorder="1" applyAlignment="1">
      <alignment horizontal="center" vertical="center"/>
    </xf>
    <xf numFmtId="14" fontId="25" fillId="2" borderId="7" xfId="0" applyNumberFormat="1" applyFont="1" applyFill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6" fillId="0" borderId="0" xfId="0" applyFont="1" applyAlignment="1">
      <alignment wrapText="1"/>
    </xf>
    <xf numFmtId="0" fontId="28" fillId="0" borderId="3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right" vertical="center" wrapText="1"/>
    </xf>
    <xf numFmtId="0" fontId="29" fillId="2" borderId="15" xfId="0" applyFont="1" applyFill="1" applyBorder="1" applyAlignment="1">
      <alignment horizontal="right" vertical="center" wrapText="1"/>
    </xf>
    <xf numFmtId="0" fontId="29" fillId="0" borderId="15" xfId="0" applyFont="1" applyBorder="1" applyAlignment="1">
      <alignment horizontal="right" vertical="center" wrapText="1"/>
    </xf>
    <xf numFmtId="0" fontId="30" fillId="0" borderId="16" xfId="0" applyFont="1" applyBorder="1" applyAlignment="1">
      <alignment horizontal="right" vertical="center" wrapText="1"/>
    </xf>
    <xf numFmtId="0" fontId="29" fillId="0" borderId="3" xfId="0" applyFont="1" applyBorder="1" applyAlignment="1">
      <alignment vertical="center" wrapText="1"/>
    </xf>
    <xf numFmtId="0" fontId="28" fillId="0" borderId="0" xfId="0" applyFont="1" applyAlignment="1">
      <alignment horizontal="center" vertical="center"/>
    </xf>
    <xf numFmtId="0" fontId="28" fillId="0" borderId="20" xfId="0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/>
    </xf>
    <xf numFmtId="0" fontId="0" fillId="0" borderId="20" xfId="0" applyBorder="1" applyAlignment="1">
      <alignment horizontal="right" vertical="center"/>
    </xf>
    <xf numFmtId="0" fontId="0" fillId="0" borderId="29" xfId="0" applyBorder="1" applyAlignment="1">
      <alignment vertical="center"/>
    </xf>
    <xf numFmtId="0" fontId="26" fillId="0" borderId="20" xfId="0" applyFont="1" applyBorder="1" applyAlignment="1">
      <alignment vertical="center" wrapText="1"/>
    </xf>
    <xf numFmtId="0" fontId="3" fillId="0" borderId="29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0" fillId="0" borderId="32" xfId="0" applyBorder="1" applyAlignment="1">
      <alignment vertical="center"/>
    </xf>
    <xf numFmtId="0" fontId="29" fillId="0" borderId="32" xfId="0" applyFont="1" applyBorder="1" applyAlignment="1">
      <alignment horizontal="right" vertical="center" wrapText="1"/>
    </xf>
    <xf numFmtId="0" fontId="0" fillId="0" borderId="12" xfId="0" applyBorder="1"/>
    <xf numFmtId="0" fontId="31" fillId="0" borderId="34" xfId="0" applyFont="1" applyBorder="1" applyAlignment="1">
      <alignment horizontal="center" vertical="center"/>
    </xf>
    <xf numFmtId="0" fontId="31" fillId="0" borderId="25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0" fontId="30" fillId="0" borderId="36" xfId="0" applyFont="1" applyBorder="1" applyAlignment="1">
      <alignment horizontal="right" vertical="center" wrapText="1"/>
    </xf>
    <xf numFmtId="0" fontId="0" fillId="0" borderId="13" xfId="0" applyBorder="1"/>
    <xf numFmtId="0" fontId="1" fillId="0" borderId="37" xfId="0" applyFont="1" applyBorder="1"/>
    <xf numFmtId="0" fontId="0" fillId="0" borderId="37" xfId="0" applyBorder="1" applyAlignment="1">
      <alignment vertical="center"/>
    </xf>
    <xf numFmtId="0" fontId="15" fillId="0" borderId="37" xfId="0" applyFont="1" applyBorder="1" applyAlignment="1">
      <alignment wrapText="1"/>
    </xf>
    <xf numFmtId="0" fontId="0" fillId="0" borderId="37" xfId="0" applyBorder="1"/>
    <xf numFmtId="0" fontId="0" fillId="0" borderId="20" xfId="0" applyBorder="1"/>
    <xf numFmtId="44" fontId="27" fillId="0" borderId="0" xfId="2" applyFont="1"/>
    <xf numFmtId="44" fontId="4" fillId="2" borderId="5" xfId="2" applyFont="1" applyFill="1" applyBorder="1" applyAlignment="1">
      <alignment horizontal="right" vertical="center"/>
    </xf>
    <xf numFmtId="44" fontId="5" fillId="0" borderId="7" xfId="2" applyFont="1" applyBorder="1" applyAlignment="1">
      <alignment horizontal="right" vertical="center"/>
    </xf>
    <xf numFmtId="44" fontId="4" fillId="2" borderId="30" xfId="2" applyFont="1" applyFill="1" applyBorder="1" applyAlignment="1">
      <alignment horizontal="right" vertical="center"/>
    </xf>
    <xf numFmtId="44" fontId="4" fillId="0" borderId="30" xfId="2" applyFont="1" applyBorder="1" applyAlignment="1">
      <alignment horizontal="right" vertical="center"/>
    </xf>
    <xf numFmtId="44" fontId="4" fillId="0" borderId="33" xfId="2" applyFont="1" applyBorder="1" applyAlignment="1">
      <alignment horizontal="right" vertical="center"/>
    </xf>
    <xf numFmtId="44" fontId="5" fillId="0" borderId="35" xfId="2" applyFont="1" applyBorder="1" applyAlignment="1">
      <alignment horizontal="right" vertical="center"/>
    </xf>
    <xf numFmtId="44" fontId="20" fillId="0" borderId="37" xfId="2" applyFont="1" applyBorder="1"/>
    <xf numFmtId="0" fontId="29" fillId="0" borderId="7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9" fillId="0" borderId="5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/>
    </xf>
    <xf numFmtId="44" fontId="4" fillId="2" borderId="20" xfId="2" applyFont="1" applyFill="1" applyBorder="1" applyAlignment="1">
      <alignment horizontal="right" vertical="center"/>
    </xf>
    <xf numFmtId="44" fontId="4" fillId="0" borderId="20" xfId="2" applyFont="1" applyBorder="1" applyAlignment="1">
      <alignment horizontal="right" vertical="center"/>
    </xf>
    <xf numFmtId="44" fontId="4" fillId="0" borderId="32" xfId="2" applyFont="1" applyBorder="1" applyAlignment="1">
      <alignment horizontal="right" vertical="center"/>
    </xf>
    <xf numFmtId="44" fontId="5" fillId="0" borderId="25" xfId="2" applyFont="1" applyBorder="1" applyAlignment="1">
      <alignment horizontal="right" vertical="center"/>
    </xf>
    <xf numFmtId="0" fontId="33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4" fillId="0" borderId="38" xfId="0" applyFont="1" applyBorder="1" applyAlignment="1">
      <alignment horizontal="center" vertical="center"/>
    </xf>
    <xf numFmtId="14" fontId="34" fillId="0" borderId="37" xfId="0" applyNumberFormat="1" applyFont="1" applyBorder="1" applyAlignment="1">
      <alignment horizontal="center" vertical="center"/>
    </xf>
    <xf numFmtId="164" fontId="34" fillId="0" borderId="37" xfId="0" applyNumberFormat="1" applyFont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34" fillId="0" borderId="37" xfId="0" applyFont="1" applyBorder="1" applyAlignment="1">
      <alignment horizontal="left" vertical="center"/>
    </xf>
    <xf numFmtId="0" fontId="35" fillId="0" borderId="37" xfId="0" applyFont="1" applyBorder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/>
    </xf>
    <xf numFmtId="14" fontId="34" fillId="0" borderId="20" xfId="0" applyNumberFormat="1" applyFont="1" applyBorder="1" applyAlignment="1">
      <alignment horizontal="center" vertical="center"/>
    </xf>
    <xf numFmtId="164" fontId="34" fillId="0" borderId="20" xfId="0" applyNumberFormat="1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/>
    </xf>
    <xf numFmtId="0" fontId="35" fillId="0" borderId="20" xfId="0" applyFont="1" applyBorder="1" applyAlignment="1">
      <alignment horizontal="left"/>
    </xf>
    <xf numFmtId="0" fontId="34" fillId="0" borderId="20" xfId="0" applyFont="1" applyBorder="1" applyAlignment="1">
      <alignment horizontal="left" vertical="center" wrapText="1"/>
    </xf>
    <xf numFmtId="0" fontId="34" fillId="0" borderId="20" xfId="0" applyFont="1" applyBorder="1" applyAlignment="1">
      <alignment horizontal="left" vertical="center"/>
    </xf>
    <xf numFmtId="0" fontId="36" fillId="0" borderId="40" xfId="0" applyFont="1" applyBorder="1" applyAlignment="1">
      <alignment horizontal="center" vertical="center"/>
    </xf>
    <xf numFmtId="0" fontId="36" fillId="0" borderId="24" xfId="0" applyFont="1" applyBorder="1" applyAlignment="1">
      <alignment vertical="center"/>
    </xf>
    <xf numFmtId="44" fontId="36" fillId="0" borderId="24" xfId="0" applyNumberFormat="1" applyFont="1" applyBorder="1" applyAlignment="1">
      <alignment horizontal="right" vertical="center"/>
    </xf>
    <xf numFmtId="0" fontId="36" fillId="0" borderId="24" xfId="0" applyFont="1" applyBorder="1" applyAlignment="1">
      <alignment horizontal="right" vertical="center"/>
    </xf>
    <xf numFmtId="0" fontId="5" fillId="0" borderId="41" xfId="0" applyFont="1" applyBorder="1" applyAlignment="1">
      <alignment horizontal="right" vertical="center"/>
    </xf>
    <xf numFmtId="14" fontId="0" fillId="0" borderId="0" xfId="0" applyNumberFormat="1"/>
    <xf numFmtId="44" fontId="36" fillId="0" borderId="24" xfId="2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9" fillId="0" borderId="0" xfId="0" applyFont="1"/>
    <xf numFmtId="14" fontId="27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right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164" fontId="4" fillId="2" borderId="7" xfId="0" applyNumberFormat="1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14" fontId="2" fillId="0" borderId="9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left" vertical="center"/>
    </xf>
    <xf numFmtId="14" fontId="1" fillId="0" borderId="13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4" fillId="0" borderId="5" xfId="0" applyFont="1" applyBorder="1" applyAlignment="1">
      <alignment horizontal="left" vertical="center"/>
    </xf>
    <xf numFmtId="14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4" fontId="3" fillId="0" borderId="5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 wrapText="1"/>
    </xf>
    <xf numFmtId="14" fontId="3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4" fontId="25" fillId="0" borderId="7" xfId="0" applyNumberFormat="1" applyFont="1" applyBorder="1" applyAlignment="1">
      <alignment horizontal="center" vertical="center"/>
    </xf>
    <xf numFmtId="164" fontId="38" fillId="0" borderId="7" xfId="0" applyNumberFormat="1" applyFont="1" applyBorder="1" applyAlignment="1">
      <alignment horizontal="right" vertical="center"/>
    </xf>
    <xf numFmtId="0" fontId="38" fillId="0" borderId="7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left" vertical="center" wrapText="1"/>
    </xf>
    <xf numFmtId="0" fontId="23" fillId="0" borderId="0" xfId="0" applyFont="1"/>
    <xf numFmtId="0" fontId="39" fillId="0" borderId="4" xfId="0" applyFont="1" applyBorder="1" applyAlignment="1">
      <alignment horizontal="center" vertical="center"/>
    </xf>
    <xf numFmtId="14" fontId="39" fillId="0" borderId="7" xfId="0" applyNumberFormat="1" applyFont="1" applyBorder="1" applyAlignment="1">
      <alignment horizontal="center" vertical="center"/>
    </xf>
    <xf numFmtId="164" fontId="40" fillId="0" borderId="7" xfId="0" applyNumberFormat="1" applyFont="1" applyBorder="1" applyAlignment="1">
      <alignment horizontal="right" vertical="center"/>
    </xf>
    <xf numFmtId="0" fontId="40" fillId="0" borderId="7" xfId="0" applyFont="1" applyBorder="1" applyAlignment="1">
      <alignment horizontal="center" vertical="center"/>
    </xf>
    <xf numFmtId="0" fontId="40" fillId="0" borderId="7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right" vertical="center"/>
    </xf>
    <xf numFmtId="0" fontId="5" fillId="0" borderId="2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165" fontId="41" fillId="2" borderId="5" xfId="0" applyNumberFormat="1" applyFont="1" applyFill="1" applyBorder="1" applyAlignment="1">
      <alignment horizontal="right" vertical="center"/>
    </xf>
    <xf numFmtId="44" fontId="38" fillId="2" borderId="5" xfId="2" applyFont="1" applyFill="1" applyBorder="1" applyAlignment="1">
      <alignment horizontal="center" vertical="center"/>
    </xf>
    <xf numFmtId="0" fontId="38" fillId="2" borderId="5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right" vertical="center" wrapText="1"/>
    </xf>
    <xf numFmtId="44" fontId="38" fillId="2" borderId="7" xfId="2" applyFont="1" applyFill="1" applyBorder="1" applyAlignment="1">
      <alignment horizontal="center" vertical="center"/>
    </xf>
    <xf numFmtId="0" fontId="38" fillId="2" borderId="7" xfId="0" applyFont="1" applyFill="1" applyBorder="1" applyAlignment="1">
      <alignment horizontal="right" vertical="center"/>
    </xf>
    <xf numFmtId="0" fontId="4" fillId="2" borderId="15" xfId="0" applyFont="1" applyFill="1" applyBorder="1" applyAlignment="1">
      <alignment horizontal="right" vertical="center" wrapText="1"/>
    </xf>
    <xf numFmtId="0" fontId="41" fillId="2" borderId="7" xfId="0" applyFont="1" applyFill="1" applyBorder="1" applyAlignment="1">
      <alignment horizontal="right" vertical="center"/>
    </xf>
    <xf numFmtId="44" fontId="38" fillId="0" borderId="7" xfId="2" applyFont="1" applyBorder="1" applyAlignment="1">
      <alignment horizontal="center" vertical="center"/>
    </xf>
    <xf numFmtId="0" fontId="38" fillId="0" borderId="7" xfId="0" applyFont="1" applyBorder="1" applyAlignment="1">
      <alignment horizontal="right" vertical="center"/>
    </xf>
    <xf numFmtId="0" fontId="41" fillId="2" borderId="9" xfId="0" applyFont="1" applyFill="1" applyBorder="1" applyAlignment="1">
      <alignment horizontal="right" vertical="center"/>
    </xf>
    <xf numFmtId="44" fontId="38" fillId="0" borderId="9" xfId="2" applyFont="1" applyBorder="1" applyAlignment="1">
      <alignment horizontal="center" vertical="center"/>
    </xf>
    <xf numFmtId="0" fontId="38" fillId="0" borderId="9" xfId="0" applyFont="1" applyBorder="1" applyAlignment="1">
      <alignment horizontal="right" vertical="center"/>
    </xf>
    <xf numFmtId="44" fontId="38" fillId="0" borderId="4" xfId="2" applyFont="1" applyBorder="1" applyAlignment="1">
      <alignment horizontal="center" vertical="center"/>
    </xf>
    <xf numFmtId="0" fontId="38" fillId="0" borderId="5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5" fillId="0" borderId="14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1" fillId="0" borderId="15" xfId="0" applyFont="1" applyBorder="1" applyAlignment="1">
      <alignment horizontal="right"/>
    </xf>
    <xf numFmtId="0" fontId="1" fillId="0" borderId="15" xfId="0" applyFont="1" applyBorder="1"/>
    <xf numFmtId="0" fontId="4" fillId="0" borderId="1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1" fillId="2" borderId="5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14" fontId="3" fillId="2" borderId="7" xfId="0" applyNumberFormat="1" applyFont="1" applyFill="1" applyBorder="1" applyAlignment="1">
      <alignment horizontal="right" vertical="center"/>
    </xf>
    <xf numFmtId="0" fontId="29" fillId="0" borderId="7" xfId="0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44" fontId="38" fillId="0" borderId="15" xfId="2" applyFont="1" applyBorder="1" applyAlignment="1">
      <alignment horizontal="center" vertical="center"/>
    </xf>
    <xf numFmtId="0" fontId="38" fillId="0" borderId="20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44" fontId="38" fillId="2" borderId="5" xfId="2" applyFont="1" applyFill="1" applyBorder="1" applyAlignment="1">
      <alignment vertical="center"/>
    </xf>
    <xf numFmtId="44" fontId="38" fillId="2" borderId="7" xfId="2" applyFont="1" applyFill="1" applyBorder="1" applyAlignment="1">
      <alignment horizontal="right" vertical="center"/>
    </xf>
    <xf numFmtId="44" fontId="38" fillId="0" borderId="7" xfId="2" applyFont="1" applyBorder="1" applyAlignment="1">
      <alignment horizontal="right" vertical="center"/>
    </xf>
    <xf numFmtId="44" fontId="38" fillId="0" borderId="9" xfId="2" applyFont="1" applyBorder="1" applyAlignment="1">
      <alignment horizontal="right" vertical="center"/>
    </xf>
    <xf numFmtId="44" fontId="38" fillId="0" borderId="13" xfId="2" applyFont="1" applyBorder="1" applyAlignment="1">
      <alignment horizontal="right" vertical="center"/>
    </xf>
    <xf numFmtId="0" fontId="0" fillId="0" borderId="2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8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8" xfId="0" applyBorder="1" applyAlignment="1">
      <alignment horizontal="center"/>
    </xf>
    <xf numFmtId="0" fontId="12" fillId="0" borderId="0" xfId="0" applyFont="1" applyAlignment="1">
      <alignment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9" fillId="0" borderId="20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8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0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32" fillId="0" borderId="3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2" fillId="0" borderId="11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22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20" xfId="0" applyBorder="1" applyAlignment="1">
      <alignment vertical="top"/>
    </xf>
    <xf numFmtId="0" fontId="0" fillId="0" borderId="2" xfId="0" applyBorder="1"/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18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4">
    <cellStyle name="Normalny" xfId="0" builtinId="0"/>
    <cellStyle name="Normalny 2" xfId="1" xr:uid="{99E771A1-F297-4753-A2DE-2C3F0DAD2FCC}"/>
    <cellStyle name="Normalny 2 2" xfId="3" xr:uid="{C1839F73-DF1C-4D50-AFEF-4B407E5BD32F}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ED26-D6D0-417D-AA59-9D7589F63EB3}">
  <sheetPr>
    <pageSetUpPr fitToPage="1"/>
  </sheetPr>
  <dimension ref="B1:I266"/>
  <sheetViews>
    <sheetView tabSelected="1" view="pageBreakPreview" zoomScale="60" zoomScaleNormal="100" workbookViewId="0">
      <selection activeCell="O11" sqref="O11"/>
    </sheetView>
  </sheetViews>
  <sheetFormatPr defaultColWidth="9.1796875" defaultRowHeight="14.5" x14ac:dyDescent="0.35"/>
  <cols>
    <col min="1" max="2" width="9.1796875" style="61"/>
    <col min="3" max="3" width="22.453125" style="61" bestFit="1" customWidth="1"/>
    <col min="4" max="4" width="31.7265625" style="61" bestFit="1" customWidth="1"/>
    <col min="5" max="5" width="31.7265625" style="61" customWidth="1"/>
    <col min="6" max="6" width="31" style="61" customWidth="1"/>
    <col min="7" max="7" width="33.81640625" style="72" bestFit="1" customWidth="1"/>
    <col min="8" max="8" width="74.81640625" style="72" customWidth="1"/>
    <col min="9" max="9" width="34.26953125" style="61" customWidth="1"/>
    <col min="10" max="16384" width="9.1796875" style="61"/>
  </cols>
  <sheetData>
    <row r="1" spans="2:9" x14ac:dyDescent="0.35">
      <c r="B1" s="373" t="s">
        <v>1270</v>
      </c>
    </row>
    <row r="2" spans="2:9" customFormat="1" x14ac:dyDescent="0.35">
      <c r="B2" s="29" t="s">
        <v>226</v>
      </c>
      <c r="C2" s="29"/>
      <c r="G2" s="34"/>
      <c r="H2" s="34"/>
    </row>
    <row r="3" spans="2:9" x14ac:dyDescent="0.35">
      <c r="B3" s="29" t="s">
        <v>1280</v>
      </c>
      <c r="C3" s="29"/>
      <c r="D3" s="73"/>
      <c r="E3" s="73"/>
      <c r="F3" s="73"/>
      <c r="G3" s="74"/>
      <c r="H3" s="74"/>
    </row>
    <row r="4" spans="2:9" ht="15" thickBot="1" x14ac:dyDescent="0.4">
      <c r="C4" s="73"/>
      <c r="D4" s="73"/>
      <c r="E4" s="73"/>
      <c r="F4" s="73"/>
      <c r="G4" s="74"/>
      <c r="H4" s="74"/>
    </row>
    <row r="5" spans="2:9" ht="29.5" thickBot="1" x14ac:dyDescent="0.4">
      <c r="B5" s="2">
        <v>2023</v>
      </c>
      <c r="C5" s="36" t="s">
        <v>6</v>
      </c>
      <c r="D5" s="36" t="s">
        <v>13</v>
      </c>
      <c r="E5" s="36" t="s">
        <v>14</v>
      </c>
      <c r="F5" s="37" t="s">
        <v>11</v>
      </c>
      <c r="G5" s="37" t="s">
        <v>8</v>
      </c>
      <c r="H5" s="38" t="s">
        <v>9</v>
      </c>
      <c r="I5" s="33" t="s">
        <v>15</v>
      </c>
    </row>
    <row r="6" spans="2:9" ht="15" thickBot="1" x14ac:dyDescent="0.4">
      <c r="B6" s="4" t="s">
        <v>0</v>
      </c>
      <c r="C6" s="75">
        <v>45274</v>
      </c>
      <c r="D6" s="66">
        <v>45</v>
      </c>
      <c r="E6" s="66">
        <v>0</v>
      </c>
      <c r="F6" s="13">
        <v>1</v>
      </c>
      <c r="G6" s="13" t="s">
        <v>232</v>
      </c>
      <c r="H6" s="13" t="s">
        <v>368</v>
      </c>
      <c r="I6" s="421"/>
    </row>
    <row r="7" spans="2:9" ht="89.25" customHeight="1" thickBot="1" x14ac:dyDescent="0.4">
      <c r="B7" s="11" t="s">
        <v>1</v>
      </c>
      <c r="C7" s="75">
        <v>45274</v>
      </c>
      <c r="D7" s="69">
        <v>45</v>
      </c>
      <c r="E7" s="69">
        <v>0</v>
      </c>
      <c r="F7" s="9">
        <v>1</v>
      </c>
      <c r="G7" s="9" t="s">
        <v>232</v>
      </c>
      <c r="H7" s="76" t="s">
        <v>231</v>
      </c>
      <c r="I7" s="422"/>
    </row>
    <row r="8" spans="2:9" ht="15" thickBot="1" x14ac:dyDescent="0.4">
      <c r="B8" s="19" t="s">
        <v>3</v>
      </c>
      <c r="C8" s="18"/>
      <c r="D8" s="77">
        <f>SUM(D6:D7)</f>
        <v>90</v>
      </c>
      <c r="E8" s="103">
        <v>0</v>
      </c>
      <c r="F8" s="78">
        <v>2</v>
      </c>
      <c r="G8" s="79"/>
      <c r="H8" s="80"/>
      <c r="I8" s="423"/>
    </row>
    <row r="9" spans="2:9" ht="15" thickBot="1" x14ac:dyDescent="0.4">
      <c r="B9" s="81"/>
      <c r="C9" s="82"/>
      <c r="D9" s="82"/>
      <c r="E9" s="82"/>
      <c r="F9" s="83"/>
      <c r="G9" s="84"/>
      <c r="H9" s="85"/>
    </row>
    <row r="10" spans="2:9" ht="29.5" thickBot="1" x14ac:dyDescent="0.4">
      <c r="B10" s="26">
        <v>2024</v>
      </c>
      <c r="C10" s="36" t="s">
        <v>6</v>
      </c>
      <c r="D10" s="36" t="s">
        <v>7</v>
      </c>
      <c r="E10" s="36" t="s">
        <v>14</v>
      </c>
      <c r="F10" s="37" t="s">
        <v>11</v>
      </c>
      <c r="G10" s="37" t="s">
        <v>8</v>
      </c>
      <c r="H10" s="37" t="s">
        <v>9</v>
      </c>
      <c r="I10" s="56" t="s">
        <v>15</v>
      </c>
    </row>
    <row r="11" spans="2:9" ht="17.25" customHeight="1" thickBot="1" x14ac:dyDescent="0.4">
      <c r="B11" s="11">
        <v>1</v>
      </c>
      <c r="C11" s="75">
        <v>45302</v>
      </c>
      <c r="D11" s="66">
        <v>22.1</v>
      </c>
      <c r="E11" s="66">
        <v>0</v>
      </c>
      <c r="F11" s="13">
        <v>1</v>
      </c>
      <c r="G11" s="71" t="s">
        <v>232</v>
      </c>
      <c r="H11" s="86" t="s">
        <v>233</v>
      </c>
      <c r="I11" s="421" t="s">
        <v>1279</v>
      </c>
    </row>
    <row r="12" spans="2:9" ht="15" thickBot="1" x14ac:dyDescent="0.4">
      <c r="B12" s="11">
        <v>2</v>
      </c>
      <c r="C12" s="87" t="s">
        <v>234</v>
      </c>
      <c r="D12" s="67">
        <v>697.25</v>
      </c>
      <c r="E12" s="66">
        <v>0</v>
      </c>
      <c r="F12" s="14">
        <v>1</v>
      </c>
      <c r="G12" s="70" t="s">
        <v>232</v>
      </c>
      <c r="H12" s="70" t="s">
        <v>235</v>
      </c>
      <c r="I12" s="422"/>
    </row>
    <row r="13" spans="2:9" ht="15" thickBot="1" x14ac:dyDescent="0.4">
      <c r="B13" s="11">
        <v>3</v>
      </c>
      <c r="C13" s="88">
        <v>45310</v>
      </c>
      <c r="D13" s="67">
        <v>55.9</v>
      </c>
      <c r="E13" s="66">
        <v>0</v>
      </c>
      <c r="F13" s="14">
        <v>1</v>
      </c>
      <c r="G13" s="70" t="s">
        <v>232</v>
      </c>
      <c r="H13" s="70" t="s">
        <v>236</v>
      </c>
      <c r="I13" s="422"/>
    </row>
    <row r="14" spans="2:9" ht="15" thickBot="1" x14ac:dyDescent="0.4">
      <c r="B14" s="11">
        <v>4</v>
      </c>
      <c r="C14" s="88">
        <v>45318</v>
      </c>
      <c r="D14" s="67">
        <v>170</v>
      </c>
      <c r="E14" s="66">
        <v>0</v>
      </c>
      <c r="F14" s="14">
        <v>1</v>
      </c>
      <c r="G14" s="70" t="s">
        <v>232</v>
      </c>
      <c r="H14" s="70" t="s">
        <v>237</v>
      </c>
      <c r="I14" s="422"/>
    </row>
    <row r="15" spans="2:9" ht="28.5" thickBot="1" x14ac:dyDescent="0.4">
      <c r="B15" s="11">
        <v>5</v>
      </c>
      <c r="C15" s="87" t="s">
        <v>238</v>
      </c>
      <c r="D15" s="67">
        <v>654.95000000000005</v>
      </c>
      <c r="E15" s="66">
        <v>0</v>
      </c>
      <c r="F15" s="14">
        <v>1</v>
      </c>
      <c r="G15" s="70" t="s">
        <v>239</v>
      </c>
      <c r="H15" s="70" t="s">
        <v>240</v>
      </c>
      <c r="I15" s="422"/>
    </row>
    <row r="16" spans="2:9" ht="28.5" thickBot="1" x14ac:dyDescent="0.4">
      <c r="B16" s="11">
        <v>6</v>
      </c>
      <c r="C16" s="87" t="s">
        <v>241</v>
      </c>
      <c r="D16" s="67">
        <v>1036</v>
      </c>
      <c r="E16" s="66">
        <v>0</v>
      </c>
      <c r="F16" s="14">
        <v>1</v>
      </c>
      <c r="G16" s="70" t="s">
        <v>242</v>
      </c>
      <c r="H16" s="14" t="s">
        <v>243</v>
      </c>
      <c r="I16" s="422"/>
    </row>
    <row r="17" spans="2:9" ht="15" thickBot="1" x14ac:dyDescent="0.4">
      <c r="B17" s="11">
        <v>7</v>
      </c>
      <c r="C17" s="87" t="s">
        <v>244</v>
      </c>
      <c r="D17" s="67">
        <v>505.7</v>
      </c>
      <c r="E17" s="66">
        <v>0</v>
      </c>
      <c r="F17" s="14">
        <v>1</v>
      </c>
      <c r="G17" s="70" t="s">
        <v>232</v>
      </c>
      <c r="H17" s="14" t="s">
        <v>245</v>
      </c>
      <c r="I17" s="422"/>
    </row>
    <row r="18" spans="2:9" ht="28.5" thickBot="1" x14ac:dyDescent="0.4">
      <c r="B18" s="11">
        <v>8</v>
      </c>
      <c r="C18" s="108" t="s">
        <v>244</v>
      </c>
      <c r="D18" s="109">
        <v>0</v>
      </c>
      <c r="E18" s="109">
        <v>1800.69</v>
      </c>
      <c r="F18" s="14">
        <v>1</v>
      </c>
      <c r="G18" s="70" t="s">
        <v>246</v>
      </c>
      <c r="H18" s="70" t="s">
        <v>247</v>
      </c>
      <c r="I18" s="422"/>
    </row>
    <row r="19" spans="2:9" ht="28.5" thickBot="1" x14ac:dyDescent="0.4">
      <c r="B19" s="11">
        <v>9</v>
      </c>
      <c r="C19" s="108" t="s">
        <v>244</v>
      </c>
      <c r="D19" s="109">
        <v>0</v>
      </c>
      <c r="E19" s="109">
        <v>2233.09</v>
      </c>
      <c r="F19" s="14">
        <v>1</v>
      </c>
      <c r="G19" s="70" t="s">
        <v>246</v>
      </c>
      <c r="H19" s="70" t="s">
        <v>247</v>
      </c>
      <c r="I19" s="422"/>
    </row>
    <row r="20" spans="2:9" ht="28.5" thickBot="1" x14ac:dyDescent="0.4">
      <c r="B20" s="11">
        <v>10</v>
      </c>
      <c r="C20" s="108" t="s">
        <v>244</v>
      </c>
      <c r="D20" s="109">
        <v>0</v>
      </c>
      <c r="E20" s="109">
        <v>1800.69</v>
      </c>
      <c r="F20" s="14">
        <v>1</v>
      </c>
      <c r="G20" s="70" t="s">
        <v>246</v>
      </c>
      <c r="H20" s="70" t="s">
        <v>247</v>
      </c>
      <c r="I20" s="422"/>
    </row>
    <row r="21" spans="2:9" ht="28.5" thickBot="1" x14ac:dyDescent="0.4">
      <c r="B21" s="11">
        <v>11</v>
      </c>
      <c r="C21" s="87" t="s">
        <v>248</v>
      </c>
      <c r="D21" s="67">
        <v>703.5</v>
      </c>
      <c r="E21" s="67">
        <v>0</v>
      </c>
      <c r="F21" s="14">
        <v>1</v>
      </c>
      <c r="G21" s="70" t="s">
        <v>249</v>
      </c>
      <c r="H21" s="14" t="s">
        <v>243</v>
      </c>
      <c r="I21" s="422"/>
    </row>
    <row r="22" spans="2:9" ht="28.5" thickBot="1" x14ac:dyDescent="0.4">
      <c r="B22" s="11">
        <v>12</v>
      </c>
      <c r="C22" s="87" t="s">
        <v>250</v>
      </c>
      <c r="D22" s="67">
        <v>443.8</v>
      </c>
      <c r="E22" s="67">
        <v>0</v>
      </c>
      <c r="F22" s="14">
        <v>1</v>
      </c>
      <c r="G22" s="70" t="s">
        <v>251</v>
      </c>
      <c r="H22" s="70" t="s">
        <v>252</v>
      </c>
      <c r="I22" s="422"/>
    </row>
    <row r="23" spans="2:9" ht="42.5" thickBot="1" x14ac:dyDescent="0.4">
      <c r="B23" s="11">
        <v>13</v>
      </c>
      <c r="C23" s="87" t="s">
        <v>253</v>
      </c>
      <c r="D23" s="67">
        <v>315.25</v>
      </c>
      <c r="E23" s="67">
        <v>0</v>
      </c>
      <c r="F23" s="14">
        <v>1</v>
      </c>
      <c r="G23" s="70" t="s">
        <v>254</v>
      </c>
      <c r="H23" s="70" t="s">
        <v>255</v>
      </c>
      <c r="I23" s="422"/>
    </row>
    <row r="24" spans="2:9" ht="42.5" thickBot="1" x14ac:dyDescent="0.4">
      <c r="B24" s="11">
        <v>14</v>
      </c>
      <c r="C24" s="87" t="s">
        <v>253</v>
      </c>
      <c r="D24" s="67">
        <v>315.25</v>
      </c>
      <c r="E24" s="67">
        <v>0</v>
      </c>
      <c r="F24" s="14">
        <v>1</v>
      </c>
      <c r="G24" s="70" t="s">
        <v>254</v>
      </c>
      <c r="H24" s="70" t="s">
        <v>256</v>
      </c>
      <c r="I24" s="422"/>
    </row>
    <row r="25" spans="2:9" ht="42.5" thickBot="1" x14ac:dyDescent="0.4">
      <c r="B25" s="11">
        <v>15</v>
      </c>
      <c r="C25" s="87" t="s">
        <v>253</v>
      </c>
      <c r="D25" s="67">
        <v>601.25</v>
      </c>
      <c r="E25" s="67">
        <v>0</v>
      </c>
      <c r="F25" s="14">
        <v>1</v>
      </c>
      <c r="G25" s="70" t="s">
        <v>254</v>
      </c>
      <c r="H25" s="70" t="s">
        <v>256</v>
      </c>
      <c r="I25" s="422"/>
    </row>
    <row r="26" spans="2:9" ht="42.5" thickBot="1" x14ac:dyDescent="0.4">
      <c r="B26" s="11">
        <v>16</v>
      </c>
      <c r="C26" s="87" t="s">
        <v>257</v>
      </c>
      <c r="D26" s="67">
        <v>570.04999999999995</v>
      </c>
      <c r="E26" s="67">
        <v>0</v>
      </c>
      <c r="F26" s="14">
        <v>1</v>
      </c>
      <c r="G26" s="70" t="s">
        <v>254</v>
      </c>
      <c r="H26" s="70" t="s">
        <v>256</v>
      </c>
      <c r="I26" s="422"/>
    </row>
    <row r="27" spans="2:9" ht="42.5" thickBot="1" x14ac:dyDescent="0.4">
      <c r="B27" s="11">
        <v>17</v>
      </c>
      <c r="C27" s="87" t="s">
        <v>257</v>
      </c>
      <c r="D27" s="67">
        <v>315.25</v>
      </c>
      <c r="E27" s="67">
        <v>0</v>
      </c>
      <c r="F27" s="14">
        <v>1</v>
      </c>
      <c r="G27" s="70" t="s">
        <v>254</v>
      </c>
      <c r="H27" s="70" t="s">
        <v>256</v>
      </c>
      <c r="I27" s="422"/>
    </row>
    <row r="28" spans="2:9" ht="15" thickBot="1" x14ac:dyDescent="0.4">
      <c r="B28" s="11">
        <v>18</v>
      </c>
      <c r="C28" s="88">
        <v>45335</v>
      </c>
      <c r="D28" s="67">
        <v>34.5</v>
      </c>
      <c r="E28" s="67">
        <v>0</v>
      </c>
      <c r="F28" s="14">
        <v>1</v>
      </c>
      <c r="G28" s="14" t="s">
        <v>232</v>
      </c>
      <c r="H28" s="70" t="s">
        <v>256</v>
      </c>
      <c r="I28" s="422"/>
    </row>
    <row r="29" spans="2:9" ht="42.5" thickBot="1" x14ac:dyDescent="0.4">
      <c r="B29" s="11">
        <v>19</v>
      </c>
      <c r="C29" s="87" t="s">
        <v>253</v>
      </c>
      <c r="D29" s="67">
        <v>315.25</v>
      </c>
      <c r="E29" s="67">
        <v>0</v>
      </c>
      <c r="F29" s="14">
        <v>1</v>
      </c>
      <c r="G29" s="70" t="s">
        <v>254</v>
      </c>
      <c r="H29" s="70" t="s">
        <v>256</v>
      </c>
      <c r="I29" s="422"/>
    </row>
    <row r="30" spans="2:9" ht="15" thickBot="1" x14ac:dyDescent="0.4">
      <c r="B30" s="11">
        <v>20</v>
      </c>
      <c r="C30" s="88">
        <v>45335</v>
      </c>
      <c r="D30" s="67">
        <v>364.8</v>
      </c>
      <c r="E30" s="67">
        <v>0</v>
      </c>
      <c r="F30" s="14">
        <v>1</v>
      </c>
      <c r="G30" s="14"/>
      <c r="H30" s="70" t="s">
        <v>256</v>
      </c>
      <c r="I30" s="422"/>
    </row>
    <row r="31" spans="2:9" ht="28.5" thickBot="1" x14ac:dyDescent="0.4">
      <c r="B31" s="11">
        <v>21</v>
      </c>
      <c r="C31" s="87" t="s">
        <v>258</v>
      </c>
      <c r="D31" s="67">
        <v>653.5</v>
      </c>
      <c r="E31" s="67">
        <v>0</v>
      </c>
      <c r="F31" s="14">
        <v>1</v>
      </c>
      <c r="G31" s="70" t="s">
        <v>259</v>
      </c>
      <c r="H31" s="70" t="s">
        <v>237</v>
      </c>
      <c r="I31" s="422"/>
    </row>
    <row r="32" spans="2:9" ht="28.5" thickBot="1" x14ac:dyDescent="0.4">
      <c r="B32" s="11">
        <v>22</v>
      </c>
      <c r="C32" s="87" t="s">
        <v>260</v>
      </c>
      <c r="D32" s="67">
        <v>556.55999999999995</v>
      </c>
      <c r="E32" s="67">
        <v>0</v>
      </c>
      <c r="F32" s="14">
        <v>1</v>
      </c>
      <c r="G32" s="70" t="s">
        <v>261</v>
      </c>
      <c r="H32" s="70" t="s">
        <v>262</v>
      </c>
      <c r="I32" s="422"/>
    </row>
    <row r="33" spans="2:9" ht="28.5" thickBot="1" x14ac:dyDescent="0.4">
      <c r="B33" s="11">
        <v>23</v>
      </c>
      <c r="C33" s="87" t="s">
        <v>263</v>
      </c>
      <c r="D33" s="67">
        <v>533.75</v>
      </c>
      <c r="E33" s="67">
        <v>0</v>
      </c>
      <c r="F33" s="14">
        <v>1</v>
      </c>
      <c r="G33" s="70" t="s">
        <v>264</v>
      </c>
      <c r="H33" s="70" t="s">
        <v>255</v>
      </c>
      <c r="I33" s="422"/>
    </row>
    <row r="34" spans="2:9" ht="28.5" thickBot="1" x14ac:dyDescent="0.4">
      <c r="B34" s="11">
        <v>24</v>
      </c>
      <c r="C34" s="240" t="s">
        <v>265</v>
      </c>
      <c r="D34" s="67">
        <v>1775.5</v>
      </c>
      <c r="E34" s="67">
        <v>0</v>
      </c>
      <c r="F34" s="14">
        <v>1</v>
      </c>
      <c r="G34" s="70" t="s">
        <v>264</v>
      </c>
      <c r="H34" s="70" t="s">
        <v>256</v>
      </c>
      <c r="I34" s="422"/>
    </row>
    <row r="35" spans="2:9" ht="28.5" thickBot="1" x14ac:dyDescent="0.4">
      <c r="B35" s="11">
        <v>25</v>
      </c>
      <c r="C35" s="87" t="s">
        <v>265</v>
      </c>
      <c r="D35" s="67">
        <v>1489.5</v>
      </c>
      <c r="E35" s="67">
        <v>0</v>
      </c>
      <c r="F35" s="14">
        <v>1</v>
      </c>
      <c r="G35" s="70" t="s">
        <v>264</v>
      </c>
      <c r="H35" s="70" t="s">
        <v>256</v>
      </c>
      <c r="I35" s="422"/>
    </row>
    <row r="36" spans="2:9" ht="28.5" thickBot="1" x14ac:dyDescent="0.4">
      <c r="B36" s="11">
        <v>26</v>
      </c>
      <c r="C36" s="87" t="s">
        <v>266</v>
      </c>
      <c r="D36" s="67">
        <v>1462.05</v>
      </c>
      <c r="E36" s="67">
        <v>0</v>
      </c>
      <c r="F36" s="14">
        <v>1</v>
      </c>
      <c r="G36" s="70" t="s">
        <v>264</v>
      </c>
      <c r="H36" s="70" t="s">
        <v>256</v>
      </c>
      <c r="I36" s="422"/>
    </row>
    <row r="37" spans="2:9" ht="28.5" thickBot="1" x14ac:dyDescent="0.4">
      <c r="B37" s="11">
        <v>27</v>
      </c>
      <c r="C37" s="87" t="s">
        <v>266</v>
      </c>
      <c r="D37" s="67">
        <v>1122.75</v>
      </c>
      <c r="E37" s="67">
        <v>0</v>
      </c>
      <c r="F37" s="14">
        <v>1</v>
      </c>
      <c r="G37" s="70" t="s">
        <v>264</v>
      </c>
      <c r="H37" s="70" t="s">
        <v>256</v>
      </c>
      <c r="I37" s="422"/>
    </row>
    <row r="38" spans="2:9" ht="15" thickBot="1" x14ac:dyDescent="0.4">
      <c r="B38" s="11">
        <v>28</v>
      </c>
      <c r="C38" s="88">
        <v>45349</v>
      </c>
      <c r="D38" s="67">
        <v>102.5</v>
      </c>
      <c r="E38" s="67">
        <v>0</v>
      </c>
      <c r="F38" s="14">
        <v>1</v>
      </c>
      <c r="G38" s="14" t="s">
        <v>232</v>
      </c>
      <c r="H38" s="70" t="s">
        <v>267</v>
      </c>
      <c r="I38" s="422"/>
    </row>
    <row r="39" spans="2:9" ht="15" thickBot="1" x14ac:dyDescent="0.4">
      <c r="B39" s="11">
        <v>29</v>
      </c>
      <c r="C39" s="88">
        <v>45349</v>
      </c>
      <c r="D39" s="67">
        <v>204.5</v>
      </c>
      <c r="E39" s="67">
        <v>0</v>
      </c>
      <c r="F39" s="14">
        <v>1</v>
      </c>
      <c r="G39" s="14" t="s">
        <v>232</v>
      </c>
      <c r="H39" s="70" t="s">
        <v>267</v>
      </c>
      <c r="I39" s="422"/>
    </row>
    <row r="40" spans="2:9" ht="28.5" thickBot="1" x14ac:dyDescent="0.4">
      <c r="B40" s="11">
        <v>30</v>
      </c>
      <c r="C40" s="240" t="s">
        <v>270</v>
      </c>
      <c r="D40" s="67">
        <v>498.25</v>
      </c>
      <c r="E40" s="67">
        <v>0</v>
      </c>
      <c r="F40" s="14">
        <v>1</v>
      </c>
      <c r="G40" s="70" t="s">
        <v>264</v>
      </c>
      <c r="H40" s="70" t="s">
        <v>267</v>
      </c>
      <c r="I40" s="422"/>
    </row>
    <row r="41" spans="2:9" ht="28.5" thickBot="1" x14ac:dyDescent="0.4">
      <c r="B41" s="11">
        <v>31</v>
      </c>
      <c r="C41" s="87" t="s">
        <v>268</v>
      </c>
      <c r="D41" s="67">
        <v>848</v>
      </c>
      <c r="E41" s="67">
        <v>0</v>
      </c>
      <c r="F41" s="14">
        <v>1</v>
      </c>
      <c r="G41" s="70" t="s">
        <v>264</v>
      </c>
      <c r="H41" s="70" t="s">
        <v>267</v>
      </c>
      <c r="I41" s="422"/>
    </row>
    <row r="42" spans="2:9" ht="28.5" thickBot="1" x14ac:dyDescent="0.4">
      <c r="B42" s="11">
        <v>32</v>
      </c>
      <c r="C42" s="87" t="s">
        <v>269</v>
      </c>
      <c r="D42" s="67">
        <v>1261.25</v>
      </c>
      <c r="E42" s="67">
        <v>0</v>
      </c>
      <c r="F42" s="14">
        <v>1</v>
      </c>
      <c r="G42" s="70" t="s">
        <v>264</v>
      </c>
      <c r="H42" s="70" t="s">
        <v>267</v>
      </c>
      <c r="I42" s="422"/>
    </row>
    <row r="43" spans="2:9" ht="28.5" thickBot="1" x14ac:dyDescent="0.4">
      <c r="B43" s="11">
        <v>33</v>
      </c>
      <c r="C43" s="87" t="s">
        <v>270</v>
      </c>
      <c r="D43" s="67">
        <v>524.75</v>
      </c>
      <c r="E43" s="67">
        <v>0</v>
      </c>
      <c r="F43" s="14">
        <v>1</v>
      </c>
      <c r="G43" s="70" t="s">
        <v>264</v>
      </c>
      <c r="H43" s="70" t="s">
        <v>267</v>
      </c>
      <c r="I43" s="422"/>
    </row>
    <row r="44" spans="2:9" ht="28.5" thickBot="1" x14ac:dyDescent="0.4">
      <c r="B44" s="11">
        <v>34</v>
      </c>
      <c r="C44" s="87" t="s">
        <v>268</v>
      </c>
      <c r="D44" s="67">
        <v>1133</v>
      </c>
      <c r="E44" s="67">
        <v>0</v>
      </c>
      <c r="F44" s="14">
        <v>1</v>
      </c>
      <c r="G44" s="70" t="s">
        <v>264</v>
      </c>
      <c r="H44" s="70" t="s">
        <v>267</v>
      </c>
      <c r="I44" s="422"/>
    </row>
    <row r="45" spans="2:9" ht="28.5" thickBot="1" x14ac:dyDescent="0.4">
      <c r="B45" s="11">
        <v>35</v>
      </c>
      <c r="C45" s="87" t="s">
        <v>271</v>
      </c>
      <c r="D45" s="67">
        <v>430.25</v>
      </c>
      <c r="E45" s="67">
        <v>0</v>
      </c>
      <c r="F45" s="14">
        <v>1</v>
      </c>
      <c r="G45" s="70" t="s">
        <v>272</v>
      </c>
      <c r="H45" s="70" t="s">
        <v>267</v>
      </c>
      <c r="I45" s="422"/>
    </row>
    <row r="46" spans="2:9" ht="28.5" thickBot="1" x14ac:dyDescent="0.4">
      <c r="B46" s="11">
        <v>36</v>
      </c>
      <c r="C46" s="87" t="s">
        <v>273</v>
      </c>
      <c r="D46" s="67">
        <v>856</v>
      </c>
      <c r="E46" s="67">
        <v>0</v>
      </c>
      <c r="F46" s="14">
        <v>1</v>
      </c>
      <c r="G46" s="70" t="s">
        <v>264</v>
      </c>
      <c r="H46" s="70" t="s">
        <v>267</v>
      </c>
      <c r="I46" s="422"/>
    </row>
    <row r="47" spans="2:9" ht="15" thickBot="1" x14ac:dyDescent="0.4">
      <c r="B47" s="11">
        <v>37</v>
      </c>
      <c r="C47" s="88">
        <v>45360</v>
      </c>
      <c r="D47" s="67">
        <v>123</v>
      </c>
      <c r="E47" s="67">
        <v>0</v>
      </c>
      <c r="F47" s="14">
        <v>1</v>
      </c>
      <c r="G47" s="14" t="s">
        <v>232</v>
      </c>
      <c r="H47" s="70" t="s">
        <v>274</v>
      </c>
      <c r="I47" s="423"/>
    </row>
    <row r="48" spans="2:9" ht="15" thickBot="1" x14ac:dyDescent="0.4">
      <c r="B48" s="11">
        <v>38</v>
      </c>
      <c r="C48" s="241">
        <v>45364</v>
      </c>
      <c r="D48" s="67">
        <v>45</v>
      </c>
      <c r="E48" s="67">
        <v>0</v>
      </c>
      <c r="F48" s="14">
        <v>1</v>
      </c>
      <c r="G48" s="14" t="s">
        <v>232</v>
      </c>
      <c r="H48" s="14" t="s">
        <v>275</v>
      </c>
      <c r="I48" s="424"/>
    </row>
    <row r="49" spans="2:9" ht="15" thickBot="1" x14ac:dyDescent="0.4">
      <c r="B49" s="11">
        <v>39</v>
      </c>
      <c r="C49" s="87" t="s">
        <v>276</v>
      </c>
      <c r="D49" s="67">
        <v>593.75</v>
      </c>
      <c r="E49" s="67">
        <v>0</v>
      </c>
      <c r="F49" s="14">
        <v>1</v>
      </c>
      <c r="G49" s="14" t="s">
        <v>232</v>
      </c>
      <c r="H49" s="70" t="s">
        <v>267</v>
      </c>
      <c r="I49" s="419"/>
    </row>
    <row r="50" spans="2:9" ht="28.5" thickBot="1" x14ac:dyDescent="0.4">
      <c r="B50" s="11">
        <v>40</v>
      </c>
      <c r="C50" s="87" t="s">
        <v>277</v>
      </c>
      <c r="D50" s="67">
        <v>554.25</v>
      </c>
      <c r="E50" s="67">
        <v>0</v>
      </c>
      <c r="F50" s="14">
        <v>1</v>
      </c>
      <c r="G50" s="70" t="s">
        <v>278</v>
      </c>
      <c r="H50" s="70" t="s">
        <v>279</v>
      </c>
      <c r="I50" s="419"/>
    </row>
    <row r="51" spans="2:9" ht="42.5" thickBot="1" x14ac:dyDescent="0.4">
      <c r="B51" s="11">
        <v>41</v>
      </c>
      <c r="C51" s="87" t="s">
        <v>276</v>
      </c>
      <c r="D51" s="67">
        <v>332.75</v>
      </c>
      <c r="E51" s="67">
        <v>0</v>
      </c>
      <c r="F51" s="14">
        <v>1</v>
      </c>
      <c r="G51" s="70" t="s">
        <v>254</v>
      </c>
      <c r="H51" s="70" t="s">
        <v>267</v>
      </c>
      <c r="I51" s="419"/>
    </row>
    <row r="52" spans="2:9" ht="42.5" thickBot="1" x14ac:dyDescent="0.4">
      <c r="B52" s="11">
        <v>42</v>
      </c>
      <c r="C52" s="87" t="s">
        <v>276</v>
      </c>
      <c r="D52" s="67">
        <v>332.75</v>
      </c>
      <c r="E52" s="67">
        <v>0</v>
      </c>
      <c r="F52" s="14">
        <v>1</v>
      </c>
      <c r="G52" s="70" t="s">
        <v>254</v>
      </c>
      <c r="H52" s="70" t="s">
        <v>267</v>
      </c>
      <c r="I52" s="419"/>
    </row>
    <row r="53" spans="2:9" ht="28.5" thickBot="1" x14ac:dyDescent="0.4">
      <c r="B53" s="11">
        <v>43</v>
      </c>
      <c r="C53" s="87" t="s">
        <v>277</v>
      </c>
      <c r="D53" s="67">
        <v>703.25</v>
      </c>
      <c r="E53" s="67">
        <v>0</v>
      </c>
      <c r="F53" s="14">
        <v>1</v>
      </c>
      <c r="G53" s="70" t="s">
        <v>278</v>
      </c>
      <c r="H53" s="70" t="s">
        <v>279</v>
      </c>
      <c r="I53" s="419"/>
    </row>
    <row r="54" spans="2:9" ht="28.5" thickBot="1" x14ac:dyDescent="0.4">
      <c r="B54" s="11">
        <v>44</v>
      </c>
      <c r="C54" s="87" t="s">
        <v>277</v>
      </c>
      <c r="D54" s="67">
        <v>703.25</v>
      </c>
      <c r="E54" s="67">
        <v>0</v>
      </c>
      <c r="F54" s="14">
        <v>1</v>
      </c>
      <c r="G54" s="70" t="s">
        <v>278</v>
      </c>
      <c r="H54" s="70" t="s">
        <v>279</v>
      </c>
      <c r="I54" s="419"/>
    </row>
    <row r="55" spans="2:9" ht="28.5" thickBot="1" x14ac:dyDescent="0.4">
      <c r="B55" s="11">
        <v>45</v>
      </c>
      <c r="C55" s="87" t="s">
        <v>280</v>
      </c>
      <c r="D55" s="67">
        <v>757.9</v>
      </c>
      <c r="E55" s="67">
        <v>0</v>
      </c>
      <c r="F55" s="14">
        <v>1</v>
      </c>
      <c r="G55" s="70" t="s">
        <v>232</v>
      </c>
      <c r="H55" s="70" t="s">
        <v>281</v>
      </c>
      <c r="I55" s="419"/>
    </row>
    <row r="56" spans="2:9" ht="42.5" thickBot="1" x14ac:dyDescent="0.4">
      <c r="B56" s="11">
        <v>46</v>
      </c>
      <c r="C56" s="87" t="s">
        <v>282</v>
      </c>
      <c r="D56" s="67">
        <v>616.25</v>
      </c>
      <c r="E56" s="67">
        <v>0</v>
      </c>
      <c r="F56" s="14">
        <v>1</v>
      </c>
      <c r="G56" s="70" t="s">
        <v>254</v>
      </c>
      <c r="H56" s="70" t="s">
        <v>267</v>
      </c>
      <c r="I56" s="419"/>
    </row>
    <row r="57" spans="2:9" ht="42.5" thickBot="1" x14ac:dyDescent="0.4">
      <c r="B57" s="11">
        <v>47</v>
      </c>
      <c r="C57" s="87" t="s">
        <v>282</v>
      </c>
      <c r="D57" s="67">
        <v>253.25</v>
      </c>
      <c r="E57" s="67">
        <v>0</v>
      </c>
      <c r="F57" s="14">
        <v>1</v>
      </c>
      <c r="G57" s="70" t="s">
        <v>254</v>
      </c>
      <c r="H57" s="70" t="s">
        <v>267</v>
      </c>
      <c r="I57" s="419"/>
    </row>
    <row r="58" spans="2:9" ht="42.5" thickBot="1" x14ac:dyDescent="0.4">
      <c r="B58" s="11">
        <v>48</v>
      </c>
      <c r="C58" s="87" t="s">
        <v>283</v>
      </c>
      <c r="D58" s="67">
        <v>275.25</v>
      </c>
      <c r="E58" s="67">
        <v>0</v>
      </c>
      <c r="F58" s="14">
        <v>1</v>
      </c>
      <c r="G58" s="70" t="s">
        <v>254</v>
      </c>
      <c r="H58" s="70" t="s">
        <v>267</v>
      </c>
      <c r="I58" s="419"/>
    </row>
    <row r="59" spans="2:9" ht="15" thickBot="1" x14ac:dyDescent="0.4">
      <c r="B59" s="11">
        <v>49</v>
      </c>
      <c r="C59" s="88">
        <v>45369</v>
      </c>
      <c r="D59" s="67">
        <v>33.75</v>
      </c>
      <c r="E59" s="67">
        <v>0</v>
      </c>
      <c r="F59" s="14">
        <v>1</v>
      </c>
      <c r="G59" s="70" t="s">
        <v>232</v>
      </c>
      <c r="H59" s="14" t="s">
        <v>284</v>
      </c>
      <c r="I59" s="419"/>
    </row>
    <row r="60" spans="2:9" ht="42.5" thickBot="1" x14ac:dyDescent="0.4">
      <c r="B60" s="11">
        <v>50</v>
      </c>
      <c r="C60" s="87" t="s">
        <v>285</v>
      </c>
      <c r="D60" s="67">
        <v>890</v>
      </c>
      <c r="E60" s="67">
        <v>0</v>
      </c>
      <c r="F60" s="14" t="s">
        <v>286</v>
      </c>
      <c r="G60" s="70" t="s">
        <v>254</v>
      </c>
      <c r="H60" s="70" t="s">
        <v>267</v>
      </c>
      <c r="I60" s="419"/>
    </row>
    <row r="61" spans="2:9" ht="42.5" thickBot="1" x14ac:dyDescent="0.4">
      <c r="B61" s="11">
        <v>51</v>
      </c>
      <c r="C61" s="87" t="s">
        <v>287</v>
      </c>
      <c r="D61" s="67">
        <v>322.64999999999998</v>
      </c>
      <c r="E61" s="67">
        <v>0</v>
      </c>
      <c r="F61" s="14">
        <v>1</v>
      </c>
      <c r="G61" s="70" t="s">
        <v>254</v>
      </c>
      <c r="H61" s="70" t="s">
        <v>267</v>
      </c>
      <c r="I61" s="419"/>
    </row>
    <row r="62" spans="2:9" ht="15" thickBot="1" x14ac:dyDescent="0.4">
      <c r="B62" s="11">
        <v>52</v>
      </c>
      <c r="C62" s="88">
        <v>45369</v>
      </c>
      <c r="D62" s="67">
        <v>45</v>
      </c>
      <c r="E62" s="67">
        <v>0</v>
      </c>
      <c r="F62" s="14">
        <v>1</v>
      </c>
      <c r="G62" s="14" t="s">
        <v>232</v>
      </c>
      <c r="H62" s="70" t="s">
        <v>267</v>
      </c>
      <c r="I62" s="419"/>
    </row>
    <row r="63" spans="2:9" ht="28.5" thickBot="1" x14ac:dyDescent="0.4">
      <c r="B63" s="11">
        <v>53</v>
      </c>
      <c r="C63" s="87" t="s">
        <v>287</v>
      </c>
      <c r="D63" s="67">
        <v>715.25</v>
      </c>
      <c r="E63" s="67">
        <v>0</v>
      </c>
      <c r="F63" s="14">
        <v>1</v>
      </c>
      <c r="G63" s="70" t="s">
        <v>264</v>
      </c>
      <c r="H63" s="70" t="s">
        <v>267</v>
      </c>
      <c r="I63" s="419"/>
    </row>
    <row r="64" spans="2:9" ht="42.5" thickBot="1" x14ac:dyDescent="0.4">
      <c r="B64" s="11">
        <v>54</v>
      </c>
      <c r="C64" s="87" t="s">
        <v>276</v>
      </c>
      <c r="D64" s="67">
        <v>669.25</v>
      </c>
      <c r="E64" s="67">
        <v>0</v>
      </c>
      <c r="F64" s="14">
        <v>1</v>
      </c>
      <c r="G64" s="70" t="s">
        <v>254</v>
      </c>
      <c r="H64" s="70" t="s">
        <v>255</v>
      </c>
      <c r="I64" s="419"/>
    </row>
    <row r="65" spans="2:9" ht="15" thickBot="1" x14ac:dyDescent="0.4">
      <c r="B65" s="11">
        <v>55</v>
      </c>
      <c r="C65" s="88">
        <v>45369</v>
      </c>
      <c r="D65" s="67">
        <v>45</v>
      </c>
      <c r="E65" s="67">
        <v>0</v>
      </c>
      <c r="F65" s="14">
        <v>1</v>
      </c>
      <c r="G65" s="70" t="s">
        <v>232</v>
      </c>
      <c r="H65" s="70" t="s">
        <v>267</v>
      </c>
      <c r="I65" s="419"/>
    </row>
    <row r="66" spans="2:9" ht="28.5" thickBot="1" x14ac:dyDescent="0.4">
      <c r="B66" s="11">
        <v>56</v>
      </c>
      <c r="C66" s="87" t="s">
        <v>288</v>
      </c>
      <c r="D66" s="67">
        <v>1198.5</v>
      </c>
      <c r="E66" s="67">
        <v>0</v>
      </c>
      <c r="F66" s="14">
        <v>1</v>
      </c>
      <c r="G66" s="70" t="s">
        <v>264</v>
      </c>
      <c r="H66" s="70" t="s">
        <v>289</v>
      </c>
      <c r="I66" s="419"/>
    </row>
    <row r="67" spans="2:9" ht="28.5" thickBot="1" x14ac:dyDescent="0.4">
      <c r="B67" s="11">
        <v>57</v>
      </c>
      <c r="C67" s="87" t="s">
        <v>290</v>
      </c>
      <c r="D67" s="67">
        <v>912.5</v>
      </c>
      <c r="E67" s="67">
        <v>0</v>
      </c>
      <c r="F67" s="14">
        <v>1</v>
      </c>
      <c r="G67" s="70" t="s">
        <v>264</v>
      </c>
      <c r="H67" s="70" t="s">
        <v>256</v>
      </c>
      <c r="I67" s="419"/>
    </row>
    <row r="68" spans="2:9" ht="42.5" thickBot="1" x14ac:dyDescent="0.4">
      <c r="B68" s="11">
        <v>58</v>
      </c>
      <c r="C68" s="87" t="s">
        <v>277</v>
      </c>
      <c r="D68" s="67">
        <v>534.75</v>
      </c>
      <c r="E68" s="67">
        <v>0</v>
      </c>
      <c r="F68" s="14">
        <v>1</v>
      </c>
      <c r="G68" s="70" t="s">
        <v>254</v>
      </c>
      <c r="H68" s="70" t="s">
        <v>267</v>
      </c>
      <c r="I68" s="419"/>
    </row>
    <row r="69" spans="2:9" ht="42.5" thickBot="1" x14ac:dyDescent="0.4">
      <c r="B69" s="11">
        <v>59</v>
      </c>
      <c r="C69" s="87" t="s">
        <v>277</v>
      </c>
      <c r="D69" s="67">
        <v>253.25</v>
      </c>
      <c r="E69" s="67">
        <v>0</v>
      </c>
      <c r="F69" s="14">
        <v>1</v>
      </c>
      <c r="G69" s="70" t="s">
        <v>254</v>
      </c>
      <c r="H69" s="70" t="s">
        <v>267</v>
      </c>
      <c r="I69" s="419"/>
    </row>
    <row r="70" spans="2:9" ht="28.5" thickBot="1" x14ac:dyDescent="0.4">
      <c r="B70" s="11">
        <v>60</v>
      </c>
      <c r="C70" s="240" t="s">
        <v>291</v>
      </c>
      <c r="D70" s="67">
        <v>1301.25</v>
      </c>
      <c r="E70" s="67">
        <v>0</v>
      </c>
      <c r="F70" s="14">
        <v>1</v>
      </c>
      <c r="G70" s="70" t="s">
        <v>264</v>
      </c>
      <c r="H70" s="70" t="s">
        <v>289</v>
      </c>
      <c r="I70" s="419"/>
    </row>
    <row r="71" spans="2:9" ht="28.5" thickBot="1" x14ac:dyDescent="0.4">
      <c r="B71" s="11">
        <v>61</v>
      </c>
      <c r="C71" s="240" t="s">
        <v>291</v>
      </c>
      <c r="D71" s="67">
        <v>1619.75</v>
      </c>
      <c r="E71" s="67">
        <v>0</v>
      </c>
      <c r="F71" s="14">
        <v>1</v>
      </c>
      <c r="G71" s="70" t="s">
        <v>264</v>
      </c>
      <c r="H71" s="70" t="s">
        <v>289</v>
      </c>
      <c r="I71" s="419"/>
    </row>
    <row r="72" spans="2:9" ht="42.5" thickBot="1" x14ac:dyDescent="0.4">
      <c r="B72" s="11">
        <v>62</v>
      </c>
      <c r="C72" s="87" t="s">
        <v>283</v>
      </c>
      <c r="D72" s="67">
        <v>275.25</v>
      </c>
      <c r="E72" s="67">
        <v>0</v>
      </c>
      <c r="F72" s="14">
        <v>1</v>
      </c>
      <c r="G72" s="70" t="s">
        <v>254</v>
      </c>
      <c r="H72" s="70" t="s">
        <v>267</v>
      </c>
      <c r="I72" s="419"/>
    </row>
    <row r="73" spans="2:9" ht="28.5" thickBot="1" x14ac:dyDescent="0.4">
      <c r="B73" s="11">
        <v>63</v>
      </c>
      <c r="C73" s="240" t="s">
        <v>846</v>
      </c>
      <c r="D73" s="67">
        <v>545.25</v>
      </c>
      <c r="E73" s="67">
        <v>0</v>
      </c>
      <c r="F73" s="14">
        <v>1</v>
      </c>
      <c r="G73" s="70" t="s">
        <v>264</v>
      </c>
      <c r="H73" s="70" t="s">
        <v>289</v>
      </c>
      <c r="I73" s="419"/>
    </row>
    <row r="74" spans="2:9" ht="28.5" thickBot="1" x14ac:dyDescent="0.4">
      <c r="B74" s="11">
        <v>64</v>
      </c>
      <c r="C74" s="87" t="s">
        <v>292</v>
      </c>
      <c r="D74" s="67">
        <v>788</v>
      </c>
      <c r="E74" s="67">
        <v>0</v>
      </c>
      <c r="F74" s="14">
        <v>1</v>
      </c>
      <c r="G74" s="70" t="s">
        <v>272</v>
      </c>
      <c r="H74" s="70" t="s">
        <v>267</v>
      </c>
      <c r="I74" s="419"/>
    </row>
    <row r="75" spans="2:9" ht="28.5" thickBot="1" x14ac:dyDescent="0.4">
      <c r="B75" s="11">
        <v>65</v>
      </c>
      <c r="C75" s="87" t="s">
        <v>292</v>
      </c>
      <c r="D75" s="67">
        <v>759.5</v>
      </c>
      <c r="E75" s="67">
        <v>0</v>
      </c>
      <c r="F75" s="14">
        <v>1</v>
      </c>
      <c r="G75" s="70" t="s">
        <v>272</v>
      </c>
      <c r="H75" s="70" t="s">
        <v>267</v>
      </c>
      <c r="I75" s="419"/>
    </row>
    <row r="76" spans="2:9" ht="28.5" thickBot="1" x14ac:dyDescent="0.4">
      <c r="B76" s="11">
        <v>66</v>
      </c>
      <c r="C76" s="87" t="s">
        <v>293</v>
      </c>
      <c r="D76" s="67">
        <v>519.25</v>
      </c>
      <c r="E76" s="67">
        <v>0</v>
      </c>
      <c r="F76" s="14">
        <v>1</v>
      </c>
      <c r="G76" s="70" t="s">
        <v>264</v>
      </c>
      <c r="H76" s="70" t="s">
        <v>267</v>
      </c>
      <c r="I76" s="419"/>
    </row>
    <row r="77" spans="2:9" ht="28.5" thickBot="1" x14ac:dyDescent="0.4">
      <c r="B77" s="11">
        <v>67</v>
      </c>
      <c r="C77" s="87" t="s">
        <v>294</v>
      </c>
      <c r="D77" s="67">
        <v>925.5</v>
      </c>
      <c r="E77" s="67">
        <v>0</v>
      </c>
      <c r="F77" s="14">
        <v>1</v>
      </c>
      <c r="G77" s="70" t="s">
        <v>264</v>
      </c>
      <c r="H77" s="70" t="s">
        <v>267</v>
      </c>
      <c r="I77" s="419"/>
    </row>
    <row r="78" spans="2:9" ht="28.5" thickBot="1" x14ac:dyDescent="0.4">
      <c r="B78" s="11">
        <v>68</v>
      </c>
      <c r="C78" s="87" t="s">
        <v>294</v>
      </c>
      <c r="D78" s="67">
        <v>617.25</v>
      </c>
      <c r="E78" s="67">
        <v>0</v>
      </c>
      <c r="F78" s="14">
        <v>1</v>
      </c>
      <c r="G78" s="70" t="s">
        <v>264</v>
      </c>
      <c r="H78" s="70" t="s">
        <v>267</v>
      </c>
      <c r="I78" s="419"/>
    </row>
    <row r="79" spans="2:9" ht="28.5" thickBot="1" x14ac:dyDescent="0.4">
      <c r="B79" s="11">
        <v>69</v>
      </c>
      <c r="C79" s="87" t="s">
        <v>293</v>
      </c>
      <c r="D79" s="67">
        <v>521.85</v>
      </c>
      <c r="E79" s="67">
        <v>0</v>
      </c>
      <c r="F79" s="14">
        <v>1</v>
      </c>
      <c r="G79" s="70" t="s">
        <v>264</v>
      </c>
      <c r="H79" s="70" t="s">
        <v>267</v>
      </c>
      <c r="I79" s="419"/>
    </row>
    <row r="80" spans="2:9" ht="42.5" thickBot="1" x14ac:dyDescent="0.4">
      <c r="B80" s="11">
        <v>70</v>
      </c>
      <c r="C80" s="87" t="s">
        <v>283</v>
      </c>
      <c r="D80" s="67">
        <v>557.4</v>
      </c>
      <c r="E80" s="67">
        <v>0</v>
      </c>
      <c r="F80" s="14">
        <v>1</v>
      </c>
      <c r="G80" s="70" t="s">
        <v>254</v>
      </c>
      <c r="H80" s="70" t="s">
        <v>267</v>
      </c>
      <c r="I80" s="419"/>
    </row>
    <row r="81" spans="2:9" ht="15" thickBot="1" x14ac:dyDescent="0.4">
      <c r="B81" s="11">
        <v>71</v>
      </c>
      <c r="C81" s="88">
        <v>45384</v>
      </c>
      <c r="D81" s="67">
        <v>209.7</v>
      </c>
      <c r="E81" s="67">
        <v>0</v>
      </c>
      <c r="F81" s="14">
        <v>1</v>
      </c>
      <c r="G81" s="14"/>
      <c r="H81" s="70" t="s">
        <v>267</v>
      </c>
      <c r="I81" s="419"/>
    </row>
    <row r="82" spans="2:9" ht="28.5" thickBot="1" x14ac:dyDescent="0.4">
      <c r="B82" s="11">
        <v>72</v>
      </c>
      <c r="C82" s="87" t="s">
        <v>295</v>
      </c>
      <c r="D82" s="67">
        <v>688.89</v>
      </c>
      <c r="E82" s="67">
        <v>0</v>
      </c>
      <c r="F82" s="14">
        <v>1</v>
      </c>
      <c r="G82" s="70" t="s">
        <v>264</v>
      </c>
      <c r="H82" s="70" t="s">
        <v>267</v>
      </c>
      <c r="I82" s="419"/>
    </row>
    <row r="83" spans="2:9" ht="28.5" thickBot="1" x14ac:dyDescent="0.4">
      <c r="B83" s="11">
        <v>73</v>
      </c>
      <c r="C83" s="87" t="s">
        <v>295</v>
      </c>
      <c r="D83" s="67">
        <v>543.4</v>
      </c>
      <c r="E83" s="67">
        <v>0</v>
      </c>
      <c r="F83" s="14">
        <v>1</v>
      </c>
      <c r="G83" s="70" t="s">
        <v>296</v>
      </c>
      <c r="H83" s="70" t="s">
        <v>267</v>
      </c>
      <c r="I83" s="419"/>
    </row>
    <row r="84" spans="2:9" ht="28.5" thickBot="1" x14ac:dyDescent="0.4">
      <c r="B84" s="11">
        <v>74</v>
      </c>
      <c r="C84" s="87" t="s">
        <v>295</v>
      </c>
      <c r="D84" s="67">
        <v>622.25</v>
      </c>
      <c r="E84" s="67">
        <v>0</v>
      </c>
      <c r="F84" s="14">
        <v>1</v>
      </c>
      <c r="G84" s="70" t="s">
        <v>296</v>
      </c>
      <c r="H84" s="70" t="s">
        <v>267</v>
      </c>
      <c r="I84" s="420"/>
    </row>
    <row r="85" spans="2:9" ht="28.5" thickBot="1" x14ac:dyDescent="0.4">
      <c r="B85" s="11">
        <v>75</v>
      </c>
      <c r="C85" s="87" t="s">
        <v>295</v>
      </c>
      <c r="D85" s="67">
        <v>556.72</v>
      </c>
      <c r="E85" s="67">
        <v>0</v>
      </c>
      <c r="F85" s="14">
        <v>1</v>
      </c>
      <c r="G85" s="70" t="s">
        <v>264</v>
      </c>
      <c r="H85" s="70" t="s">
        <v>267</v>
      </c>
      <c r="I85" s="415"/>
    </row>
    <row r="86" spans="2:9" ht="28.5" thickBot="1" x14ac:dyDescent="0.4">
      <c r="B86" s="11">
        <v>76</v>
      </c>
      <c r="C86" s="87" t="s">
        <v>297</v>
      </c>
      <c r="D86" s="67">
        <v>927.5</v>
      </c>
      <c r="E86" s="67">
        <v>0</v>
      </c>
      <c r="F86" s="14">
        <v>1</v>
      </c>
      <c r="G86" s="70" t="s">
        <v>264</v>
      </c>
      <c r="H86" s="70" t="s">
        <v>267</v>
      </c>
      <c r="I86" s="416"/>
    </row>
    <row r="87" spans="2:9" ht="28.5" thickBot="1" x14ac:dyDescent="0.4">
      <c r="B87" s="11">
        <v>77</v>
      </c>
      <c r="C87" s="87" t="s">
        <v>297</v>
      </c>
      <c r="D87" s="67">
        <v>927.5</v>
      </c>
      <c r="E87" s="67">
        <v>0</v>
      </c>
      <c r="F87" s="14">
        <v>1</v>
      </c>
      <c r="G87" s="70" t="s">
        <v>264</v>
      </c>
      <c r="H87" s="70" t="s">
        <v>267</v>
      </c>
      <c r="I87" s="416"/>
    </row>
    <row r="88" spans="2:9" ht="28.5" thickBot="1" x14ac:dyDescent="0.4">
      <c r="B88" s="11">
        <v>78</v>
      </c>
      <c r="C88" s="87" t="s">
        <v>298</v>
      </c>
      <c r="D88" s="67">
        <v>456.25</v>
      </c>
      <c r="E88" s="67">
        <v>0</v>
      </c>
      <c r="F88" s="14">
        <v>1</v>
      </c>
      <c r="G88" s="70" t="s">
        <v>264</v>
      </c>
      <c r="H88" s="70" t="s">
        <v>267</v>
      </c>
      <c r="I88" s="416"/>
    </row>
    <row r="89" spans="2:9" ht="28.5" thickBot="1" x14ac:dyDescent="0.4">
      <c r="B89" s="11">
        <v>79</v>
      </c>
      <c r="C89" s="240" t="s">
        <v>298</v>
      </c>
      <c r="D89" s="67">
        <v>768.25</v>
      </c>
      <c r="E89" s="67">
        <v>0</v>
      </c>
      <c r="F89" s="14">
        <v>1</v>
      </c>
      <c r="G89" s="70" t="s">
        <v>264</v>
      </c>
      <c r="H89" s="70" t="s">
        <v>267</v>
      </c>
      <c r="I89" s="416"/>
    </row>
    <row r="90" spans="2:9" ht="28.5" thickBot="1" x14ac:dyDescent="0.4">
      <c r="B90" s="11">
        <v>80</v>
      </c>
      <c r="C90" s="240" t="s">
        <v>299</v>
      </c>
      <c r="D90" s="67">
        <v>1010</v>
      </c>
      <c r="E90" s="67">
        <v>0</v>
      </c>
      <c r="F90" s="14">
        <v>1</v>
      </c>
      <c r="G90" s="70" t="s">
        <v>264</v>
      </c>
      <c r="H90" s="70" t="s">
        <v>267</v>
      </c>
      <c r="I90" s="416"/>
    </row>
    <row r="91" spans="2:9" ht="28.5" thickBot="1" x14ac:dyDescent="0.4">
      <c r="B91" s="11">
        <v>81</v>
      </c>
      <c r="C91" s="87" t="s">
        <v>300</v>
      </c>
      <c r="D91" s="67">
        <v>415.4</v>
      </c>
      <c r="E91" s="67">
        <v>0</v>
      </c>
      <c r="F91" s="14">
        <v>1</v>
      </c>
      <c r="G91" s="70" t="s">
        <v>272</v>
      </c>
      <c r="H91" s="70" t="s">
        <v>267</v>
      </c>
      <c r="I91" s="416"/>
    </row>
    <row r="92" spans="2:9" ht="15" thickBot="1" x14ac:dyDescent="0.4">
      <c r="B92" s="11">
        <v>82</v>
      </c>
      <c r="C92" s="88">
        <v>45394</v>
      </c>
      <c r="D92" s="67">
        <v>477.05</v>
      </c>
      <c r="E92" s="67">
        <v>0</v>
      </c>
      <c r="F92" s="14">
        <v>1</v>
      </c>
      <c r="G92" s="70" t="s">
        <v>232</v>
      </c>
      <c r="H92" s="70" t="s">
        <v>301</v>
      </c>
      <c r="I92" s="416"/>
    </row>
    <row r="93" spans="2:9" ht="15" thickBot="1" x14ac:dyDescent="0.4">
      <c r="B93" s="11">
        <v>83</v>
      </c>
      <c r="C93" s="88">
        <v>45364</v>
      </c>
      <c r="D93" s="67">
        <v>22.5</v>
      </c>
      <c r="E93" s="67">
        <v>0</v>
      </c>
      <c r="F93" s="14" t="s">
        <v>302</v>
      </c>
      <c r="G93" s="70" t="s">
        <v>232</v>
      </c>
      <c r="H93" s="14" t="s">
        <v>303</v>
      </c>
      <c r="I93" s="416"/>
    </row>
    <row r="94" spans="2:9" ht="15" thickBot="1" x14ac:dyDescent="0.4">
      <c r="B94" s="11">
        <v>84</v>
      </c>
      <c r="C94" s="88">
        <v>45394</v>
      </c>
      <c r="D94" s="67">
        <v>196.25</v>
      </c>
      <c r="E94" s="67">
        <v>0</v>
      </c>
      <c r="F94" s="14" t="s">
        <v>302</v>
      </c>
      <c r="G94" s="70" t="s">
        <v>232</v>
      </c>
      <c r="H94" s="14" t="s">
        <v>304</v>
      </c>
      <c r="I94" s="416"/>
    </row>
    <row r="95" spans="2:9" ht="15" thickBot="1" x14ac:dyDescent="0.4">
      <c r="B95" s="11">
        <v>85</v>
      </c>
      <c r="C95" s="242" t="s">
        <v>305</v>
      </c>
      <c r="D95" s="109">
        <v>0</v>
      </c>
      <c r="E95" s="109">
        <v>714.71</v>
      </c>
      <c r="F95" s="14" t="s">
        <v>302</v>
      </c>
      <c r="G95" s="14" t="s">
        <v>232</v>
      </c>
      <c r="H95" s="14" t="s">
        <v>306</v>
      </c>
      <c r="I95" s="416"/>
    </row>
    <row r="96" spans="2:9" ht="15" thickBot="1" x14ac:dyDescent="0.4">
      <c r="B96" s="11">
        <v>86</v>
      </c>
      <c r="C96" s="89">
        <v>45406</v>
      </c>
      <c r="D96" s="68">
        <v>117</v>
      </c>
      <c r="E96" s="68">
        <v>0</v>
      </c>
      <c r="F96" s="64">
        <v>1</v>
      </c>
      <c r="G96" s="70" t="s">
        <v>232</v>
      </c>
      <c r="H96" s="90" t="s">
        <v>307</v>
      </c>
      <c r="I96" s="416"/>
    </row>
    <row r="97" spans="2:9" ht="28.5" thickBot="1" x14ac:dyDescent="0.4">
      <c r="B97" s="11">
        <v>87</v>
      </c>
      <c r="C97" s="91" t="s">
        <v>308</v>
      </c>
      <c r="D97" s="68">
        <v>785.6</v>
      </c>
      <c r="E97" s="68">
        <v>0</v>
      </c>
      <c r="F97" s="64">
        <v>1</v>
      </c>
      <c r="G97" s="90" t="s">
        <v>309</v>
      </c>
      <c r="H97" s="64" t="s">
        <v>310</v>
      </c>
      <c r="I97" s="416"/>
    </row>
    <row r="98" spans="2:9" ht="28.5" thickBot="1" x14ac:dyDescent="0.4">
      <c r="B98" s="11">
        <v>88</v>
      </c>
      <c r="C98" s="91" t="s">
        <v>308</v>
      </c>
      <c r="D98" s="68">
        <v>622.99</v>
      </c>
      <c r="E98" s="68">
        <v>0</v>
      </c>
      <c r="F98" s="64">
        <v>1</v>
      </c>
      <c r="G98" s="90" t="s">
        <v>309</v>
      </c>
      <c r="H98" s="64" t="s">
        <v>310</v>
      </c>
      <c r="I98" s="416"/>
    </row>
    <row r="99" spans="2:9" ht="28.5" thickBot="1" x14ac:dyDescent="0.4">
      <c r="B99" s="11">
        <v>89</v>
      </c>
      <c r="C99" s="91" t="s">
        <v>311</v>
      </c>
      <c r="D99" s="68">
        <v>1030.75</v>
      </c>
      <c r="E99" s="68">
        <v>0</v>
      </c>
      <c r="F99" s="14" t="s">
        <v>302</v>
      </c>
      <c r="G99" s="90" t="s">
        <v>312</v>
      </c>
      <c r="H99" s="64" t="s">
        <v>313</v>
      </c>
      <c r="I99" s="416"/>
    </row>
    <row r="100" spans="2:9" ht="15" thickBot="1" x14ac:dyDescent="0.4">
      <c r="B100" s="11">
        <v>90</v>
      </c>
      <c r="C100" s="91" t="s">
        <v>314</v>
      </c>
      <c r="D100" s="68">
        <v>345.3</v>
      </c>
      <c r="E100" s="68">
        <v>0</v>
      </c>
      <c r="F100" s="64" t="s">
        <v>315</v>
      </c>
      <c r="G100" s="70" t="s">
        <v>232</v>
      </c>
      <c r="H100" s="64" t="s">
        <v>316</v>
      </c>
      <c r="I100" s="416"/>
    </row>
    <row r="101" spans="2:9" ht="15" thickBot="1" x14ac:dyDescent="0.4">
      <c r="B101" s="11">
        <v>91</v>
      </c>
      <c r="C101" s="91" t="s">
        <v>314</v>
      </c>
      <c r="D101" s="68">
        <v>435</v>
      </c>
      <c r="E101" s="68">
        <v>0</v>
      </c>
      <c r="F101" s="64">
        <v>1</v>
      </c>
      <c r="G101" s="70" t="s">
        <v>232</v>
      </c>
      <c r="H101" s="64" t="s">
        <v>316</v>
      </c>
      <c r="I101" s="416"/>
    </row>
    <row r="102" spans="2:9" ht="28.5" thickBot="1" x14ac:dyDescent="0.4">
      <c r="B102" s="11">
        <v>92</v>
      </c>
      <c r="C102" s="91" t="s">
        <v>317</v>
      </c>
      <c r="D102" s="68">
        <v>1561</v>
      </c>
      <c r="E102" s="68">
        <v>0</v>
      </c>
      <c r="F102" s="64">
        <v>1</v>
      </c>
      <c r="G102" s="90" t="s">
        <v>318</v>
      </c>
      <c r="H102" s="90" t="s">
        <v>319</v>
      </c>
      <c r="I102" s="416"/>
    </row>
    <row r="103" spans="2:9" ht="42.5" thickBot="1" x14ac:dyDescent="0.4">
      <c r="B103" s="11">
        <v>93</v>
      </c>
      <c r="C103" s="91" t="s">
        <v>320</v>
      </c>
      <c r="D103" s="68">
        <v>878.7</v>
      </c>
      <c r="E103" s="68">
        <v>0</v>
      </c>
      <c r="F103" s="64">
        <v>1</v>
      </c>
      <c r="G103" s="90" t="s">
        <v>321</v>
      </c>
      <c r="H103" s="90" t="s">
        <v>322</v>
      </c>
      <c r="I103" s="416"/>
    </row>
    <row r="104" spans="2:9" ht="28.5" thickBot="1" x14ac:dyDescent="0.4">
      <c r="B104" s="11">
        <v>94</v>
      </c>
      <c r="C104" s="91" t="s">
        <v>317</v>
      </c>
      <c r="D104" s="68">
        <v>919.5</v>
      </c>
      <c r="E104" s="68">
        <v>0</v>
      </c>
      <c r="F104" s="64">
        <v>1</v>
      </c>
      <c r="G104" s="90" t="s">
        <v>323</v>
      </c>
      <c r="H104" s="64" t="s">
        <v>324</v>
      </c>
      <c r="I104" s="416"/>
    </row>
    <row r="105" spans="2:9" ht="28.5" thickBot="1" x14ac:dyDescent="0.4">
      <c r="B105" s="11">
        <v>95</v>
      </c>
      <c r="C105" s="91" t="s">
        <v>325</v>
      </c>
      <c r="D105" s="68">
        <v>363.47</v>
      </c>
      <c r="E105" s="68">
        <v>0</v>
      </c>
      <c r="F105" s="64">
        <v>1</v>
      </c>
      <c r="G105" s="90" t="s">
        <v>326</v>
      </c>
      <c r="H105" s="64" t="s">
        <v>327</v>
      </c>
      <c r="I105" s="416"/>
    </row>
    <row r="106" spans="2:9" ht="15" thickBot="1" x14ac:dyDescent="0.4">
      <c r="B106" s="11">
        <v>96</v>
      </c>
      <c r="C106" s="89">
        <v>45451</v>
      </c>
      <c r="D106" s="68">
        <v>275.60000000000002</v>
      </c>
      <c r="E106" s="68">
        <v>0</v>
      </c>
      <c r="F106" s="64">
        <v>1</v>
      </c>
      <c r="G106" s="70" t="s">
        <v>232</v>
      </c>
      <c r="H106" s="90" t="s">
        <v>328</v>
      </c>
      <c r="I106" s="416"/>
    </row>
    <row r="107" spans="2:9" ht="15" thickBot="1" x14ac:dyDescent="0.4">
      <c r="B107" s="11">
        <v>97</v>
      </c>
      <c r="C107" s="91" t="s">
        <v>329</v>
      </c>
      <c r="D107" s="68">
        <v>323.5</v>
      </c>
      <c r="E107" s="68">
        <v>0</v>
      </c>
      <c r="F107" s="64">
        <v>1</v>
      </c>
      <c r="G107" s="70" t="s">
        <v>232</v>
      </c>
      <c r="H107" s="90" t="s">
        <v>330</v>
      </c>
      <c r="I107" s="416"/>
    </row>
    <row r="108" spans="2:9" ht="15" thickBot="1" x14ac:dyDescent="0.4">
      <c r="B108" s="11">
        <v>98</v>
      </c>
      <c r="C108" s="88">
        <v>45456</v>
      </c>
      <c r="D108" s="67">
        <v>22.5</v>
      </c>
      <c r="E108" s="68">
        <v>0</v>
      </c>
      <c r="F108" s="64">
        <v>1</v>
      </c>
      <c r="G108" s="70" t="s">
        <v>232</v>
      </c>
      <c r="H108" s="14" t="s">
        <v>284</v>
      </c>
      <c r="I108" s="416"/>
    </row>
    <row r="109" spans="2:9" ht="15" thickBot="1" x14ac:dyDescent="0.4">
      <c r="B109" s="11">
        <v>99</v>
      </c>
      <c r="C109" s="88">
        <v>45458</v>
      </c>
      <c r="D109" s="67">
        <v>214.9</v>
      </c>
      <c r="E109" s="68">
        <v>0</v>
      </c>
      <c r="F109" s="64">
        <v>1</v>
      </c>
      <c r="G109" s="70" t="s">
        <v>232</v>
      </c>
      <c r="H109" s="90" t="s">
        <v>331</v>
      </c>
      <c r="I109" s="416"/>
    </row>
    <row r="110" spans="2:9" ht="15" thickBot="1" x14ac:dyDescent="0.4">
      <c r="B110" s="11">
        <v>100</v>
      </c>
      <c r="C110" s="88">
        <v>45456</v>
      </c>
      <c r="D110" s="67">
        <v>392</v>
      </c>
      <c r="E110" s="68">
        <v>0</v>
      </c>
      <c r="F110" s="64">
        <v>1</v>
      </c>
      <c r="G110" s="70" t="s">
        <v>232</v>
      </c>
      <c r="H110" s="90" t="s">
        <v>332</v>
      </c>
      <c r="I110" s="416"/>
    </row>
    <row r="111" spans="2:9" ht="15" thickBot="1" x14ac:dyDescent="0.4">
      <c r="B111" s="11">
        <v>101</v>
      </c>
      <c r="C111" s="88" t="s">
        <v>333</v>
      </c>
      <c r="D111" s="67">
        <v>67.5</v>
      </c>
      <c r="E111" s="68">
        <v>0</v>
      </c>
      <c r="F111" s="64">
        <v>1</v>
      </c>
      <c r="G111" s="70" t="s">
        <v>232</v>
      </c>
      <c r="H111" s="90" t="s">
        <v>334</v>
      </c>
      <c r="I111" s="416"/>
    </row>
    <row r="112" spans="2:9" ht="28.5" thickBot="1" x14ac:dyDescent="0.4">
      <c r="B112" s="11">
        <v>102</v>
      </c>
      <c r="C112" s="88" t="s">
        <v>333</v>
      </c>
      <c r="D112" s="67">
        <v>455.5</v>
      </c>
      <c r="E112" s="68">
        <v>0</v>
      </c>
      <c r="F112" s="64">
        <v>1</v>
      </c>
      <c r="G112" s="70" t="s">
        <v>335</v>
      </c>
      <c r="H112" s="90" t="s">
        <v>334</v>
      </c>
      <c r="I112" s="416"/>
    </row>
    <row r="113" spans="2:9" ht="28.5" thickBot="1" x14ac:dyDescent="0.4">
      <c r="B113" s="11">
        <v>103</v>
      </c>
      <c r="C113" s="88" t="s">
        <v>336</v>
      </c>
      <c r="D113" s="67">
        <v>1230.75</v>
      </c>
      <c r="E113" s="68">
        <v>0</v>
      </c>
      <c r="F113" s="64">
        <v>1</v>
      </c>
      <c r="G113" s="70" t="s">
        <v>337</v>
      </c>
      <c r="H113" s="90" t="s">
        <v>338</v>
      </c>
      <c r="I113" s="416"/>
    </row>
    <row r="114" spans="2:9" ht="15" thickBot="1" x14ac:dyDescent="0.4">
      <c r="B114" s="11">
        <v>104</v>
      </c>
      <c r="C114" s="88">
        <v>45470</v>
      </c>
      <c r="D114" s="67">
        <v>318.95</v>
      </c>
      <c r="E114" s="68">
        <v>0</v>
      </c>
      <c r="F114" s="64">
        <v>1</v>
      </c>
      <c r="G114" s="70" t="s">
        <v>232</v>
      </c>
      <c r="H114" s="90" t="s">
        <v>339</v>
      </c>
      <c r="I114" s="416"/>
    </row>
    <row r="115" spans="2:9" ht="28.5" thickBot="1" x14ac:dyDescent="0.4">
      <c r="B115" s="11">
        <v>105</v>
      </c>
      <c r="C115" s="88">
        <v>45476</v>
      </c>
      <c r="D115" s="67">
        <v>435</v>
      </c>
      <c r="E115" s="68">
        <v>0</v>
      </c>
      <c r="F115" s="64">
        <v>1</v>
      </c>
      <c r="G115" s="70" t="s">
        <v>232</v>
      </c>
      <c r="H115" s="90" t="s">
        <v>340</v>
      </c>
      <c r="I115" s="416"/>
    </row>
    <row r="116" spans="2:9" ht="15" thickBot="1" x14ac:dyDescent="0.4">
      <c r="B116" s="11">
        <v>106</v>
      </c>
      <c r="C116" s="88" t="s">
        <v>341</v>
      </c>
      <c r="D116" s="67">
        <v>675.5</v>
      </c>
      <c r="E116" s="68">
        <v>0</v>
      </c>
      <c r="F116" s="64">
        <v>1</v>
      </c>
      <c r="G116" s="14" t="s">
        <v>342</v>
      </c>
      <c r="H116" s="90" t="s">
        <v>343</v>
      </c>
      <c r="I116" s="416"/>
    </row>
    <row r="117" spans="2:9" ht="15" thickBot="1" x14ac:dyDescent="0.4">
      <c r="B117" s="11">
        <v>107</v>
      </c>
      <c r="C117" s="88" t="s">
        <v>344</v>
      </c>
      <c r="D117" s="67">
        <v>243</v>
      </c>
      <c r="E117" s="68">
        <v>0</v>
      </c>
      <c r="F117" s="64">
        <v>1</v>
      </c>
      <c r="G117" s="70" t="s">
        <v>232</v>
      </c>
      <c r="H117" s="90" t="s">
        <v>345</v>
      </c>
      <c r="I117" s="416"/>
    </row>
    <row r="118" spans="2:9" ht="28.5" thickBot="1" x14ac:dyDescent="0.4">
      <c r="B118" s="11">
        <v>108</v>
      </c>
      <c r="C118" s="88" t="s">
        <v>346</v>
      </c>
      <c r="D118" s="67">
        <v>693.65</v>
      </c>
      <c r="E118" s="68">
        <v>0</v>
      </c>
      <c r="F118" s="64">
        <v>1</v>
      </c>
      <c r="G118" s="70" t="s">
        <v>347</v>
      </c>
      <c r="H118" s="90" t="s">
        <v>348</v>
      </c>
      <c r="I118" s="416"/>
    </row>
    <row r="119" spans="2:9" ht="28.5" thickBot="1" x14ac:dyDescent="0.4">
      <c r="B119" s="11">
        <v>109</v>
      </c>
      <c r="C119" s="88" t="s">
        <v>349</v>
      </c>
      <c r="D119" s="67">
        <v>733.8</v>
      </c>
      <c r="E119" s="68">
        <v>0</v>
      </c>
      <c r="F119" s="64">
        <v>1</v>
      </c>
      <c r="G119" s="70" t="s">
        <v>350</v>
      </c>
      <c r="H119" s="90" t="s">
        <v>351</v>
      </c>
      <c r="I119" s="416"/>
    </row>
    <row r="120" spans="2:9" ht="15" thickBot="1" x14ac:dyDescent="0.4">
      <c r="B120" s="11">
        <v>110</v>
      </c>
      <c r="C120" s="92" t="s">
        <v>352</v>
      </c>
      <c r="D120" s="67">
        <v>124.45</v>
      </c>
      <c r="E120" s="68">
        <v>0</v>
      </c>
      <c r="F120" s="14" t="s">
        <v>353</v>
      </c>
      <c r="G120" s="70" t="s">
        <v>232</v>
      </c>
      <c r="H120" s="90" t="s">
        <v>354</v>
      </c>
      <c r="I120" s="416"/>
    </row>
    <row r="121" spans="2:9" ht="15" thickBot="1" x14ac:dyDescent="0.4">
      <c r="B121" s="11">
        <v>111</v>
      </c>
      <c r="C121" s="93">
        <v>45559</v>
      </c>
      <c r="D121" s="67">
        <v>186.3</v>
      </c>
      <c r="E121" s="68">
        <v>0</v>
      </c>
      <c r="F121" s="14">
        <v>1</v>
      </c>
      <c r="G121" s="70" t="s">
        <v>232</v>
      </c>
      <c r="H121" s="90" t="s">
        <v>355</v>
      </c>
      <c r="I121" s="417"/>
    </row>
    <row r="122" spans="2:9" ht="15" thickBot="1" x14ac:dyDescent="0.4">
      <c r="B122" s="11">
        <v>112</v>
      </c>
      <c r="C122" s="93">
        <v>45559</v>
      </c>
      <c r="D122" s="67">
        <v>22.5</v>
      </c>
      <c r="E122" s="68">
        <v>0</v>
      </c>
      <c r="F122" s="14">
        <v>1</v>
      </c>
      <c r="G122" s="70" t="s">
        <v>232</v>
      </c>
      <c r="H122" s="90" t="s">
        <v>355</v>
      </c>
      <c r="I122" s="415"/>
    </row>
    <row r="123" spans="2:9" ht="28.5" thickBot="1" x14ac:dyDescent="0.4">
      <c r="B123" s="11">
        <v>113</v>
      </c>
      <c r="C123" s="88" t="s">
        <v>356</v>
      </c>
      <c r="D123" s="67">
        <v>1772.66</v>
      </c>
      <c r="E123" s="68">
        <v>0</v>
      </c>
      <c r="F123" s="14">
        <v>1</v>
      </c>
      <c r="G123" s="70" t="s">
        <v>357</v>
      </c>
      <c r="H123" s="90" t="s">
        <v>358</v>
      </c>
      <c r="I123" s="416"/>
    </row>
    <row r="124" spans="2:9" ht="15" thickBot="1" x14ac:dyDescent="0.4">
      <c r="B124" s="11">
        <v>114</v>
      </c>
      <c r="C124" s="88" t="s">
        <v>352</v>
      </c>
      <c r="D124" s="67">
        <v>1586.45</v>
      </c>
      <c r="E124" s="68">
        <v>0</v>
      </c>
      <c r="F124" s="14">
        <v>1</v>
      </c>
      <c r="G124" s="70" t="s">
        <v>359</v>
      </c>
      <c r="H124" s="90" t="s">
        <v>360</v>
      </c>
      <c r="I124" s="416"/>
    </row>
    <row r="125" spans="2:9" ht="15" thickBot="1" x14ac:dyDescent="0.4">
      <c r="B125" s="11">
        <v>115</v>
      </c>
      <c r="C125" s="88">
        <v>45561</v>
      </c>
      <c r="D125" s="67">
        <v>393</v>
      </c>
      <c r="E125" s="68">
        <v>0</v>
      </c>
      <c r="F125" s="14">
        <v>1</v>
      </c>
      <c r="G125" s="70" t="s">
        <v>232</v>
      </c>
      <c r="H125" s="90" t="s">
        <v>361</v>
      </c>
      <c r="I125" s="416"/>
    </row>
    <row r="126" spans="2:9" ht="15" thickBot="1" x14ac:dyDescent="0.4">
      <c r="B126" s="11">
        <v>116</v>
      </c>
      <c r="C126" s="88">
        <v>45573</v>
      </c>
      <c r="D126" s="67">
        <v>45</v>
      </c>
      <c r="E126" s="68">
        <v>0</v>
      </c>
      <c r="F126" s="14">
        <v>1</v>
      </c>
      <c r="G126" s="70" t="s">
        <v>232</v>
      </c>
      <c r="H126" s="90" t="s">
        <v>362</v>
      </c>
      <c r="I126" s="416"/>
    </row>
    <row r="127" spans="2:9" ht="15" thickBot="1" x14ac:dyDescent="0.4">
      <c r="B127" s="11">
        <v>117</v>
      </c>
      <c r="C127" s="88">
        <v>45573</v>
      </c>
      <c r="D127" s="67">
        <v>22.5</v>
      </c>
      <c r="E127" s="68">
        <v>0</v>
      </c>
      <c r="F127" s="14" t="s">
        <v>302</v>
      </c>
      <c r="G127" s="70" t="s">
        <v>232</v>
      </c>
      <c r="H127" s="90" t="s">
        <v>363</v>
      </c>
      <c r="I127" s="416"/>
    </row>
    <row r="128" spans="2:9" ht="15" thickBot="1" x14ac:dyDescent="0.4">
      <c r="B128" s="11">
        <v>118</v>
      </c>
      <c r="C128" s="88">
        <v>45575</v>
      </c>
      <c r="D128" s="67">
        <v>22.5</v>
      </c>
      <c r="E128" s="68">
        <v>0</v>
      </c>
      <c r="F128" s="14">
        <v>1</v>
      </c>
      <c r="G128" s="70" t="s">
        <v>232</v>
      </c>
      <c r="H128" s="90" t="s">
        <v>362</v>
      </c>
      <c r="I128" s="416"/>
    </row>
    <row r="129" spans="2:9" ht="15" thickBot="1" x14ac:dyDescent="0.4">
      <c r="B129" s="11">
        <v>119</v>
      </c>
      <c r="C129" s="88">
        <v>45531</v>
      </c>
      <c r="D129" s="67">
        <v>424.1</v>
      </c>
      <c r="E129" s="68">
        <v>0</v>
      </c>
      <c r="F129" s="14">
        <v>1</v>
      </c>
      <c r="G129" s="70" t="s">
        <v>232</v>
      </c>
      <c r="H129" s="90" t="s">
        <v>364</v>
      </c>
      <c r="I129" s="416"/>
    </row>
    <row r="130" spans="2:9" ht="15" thickBot="1" x14ac:dyDescent="0.4">
      <c r="B130" s="11">
        <v>120</v>
      </c>
      <c r="C130" s="88">
        <v>45574</v>
      </c>
      <c r="D130" s="67">
        <v>415.5</v>
      </c>
      <c r="E130" s="68">
        <v>0</v>
      </c>
      <c r="F130" s="14">
        <v>1</v>
      </c>
      <c r="G130" s="70" t="s">
        <v>232</v>
      </c>
      <c r="H130" s="90" t="s">
        <v>365</v>
      </c>
      <c r="I130" s="416"/>
    </row>
    <row r="131" spans="2:9" ht="15" thickBot="1" x14ac:dyDescent="0.4">
      <c r="B131" s="11">
        <v>121</v>
      </c>
      <c r="C131" s="242" t="s">
        <v>847</v>
      </c>
      <c r="D131" s="109">
        <v>0</v>
      </c>
      <c r="E131" s="109">
        <v>4210.63</v>
      </c>
      <c r="F131" s="14" t="s">
        <v>286</v>
      </c>
      <c r="G131" s="14" t="s">
        <v>366</v>
      </c>
      <c r="H131" s="14" t="s">
        <v>367</v>
      </c>
      <c r="I131" s="416"/>
    </row>
    <row r="132" spans="2:9" ht="15" hidden="1" thickBot="1" x14ac:dyDescent="0.4">
      <c r="B132" s="11">
        <v>122</v>
      </c>
      <c r="C132" s="94"/>
      <c r="D132" s="95"/>
      <c r="E132" s="62"/>
      <c r="F132" s="96"/>
      <c r="G132" s="97"/>
      <c r="H132" s="98"/>
      <c r="I132" s="416"/>
    </row>
    <row r="133" spans="2:9" ht="15" hidden="1" thickBot="1" x14ac:dyDescent="0.4">
      <c r="B133" s="11">
        <v>123</v>
      </c>
      <c r="C133" s="94"/>
      <c r="D133" s="95"/>
      <c r="E133" s="62"/>
      <c r="F133" s="96"/>
      <c r="G133" s="97"/>
      <c r="H133" s="98"/>
      <c r="I133" s="416"/>
    </row>
    <row r="134" spans="2:9" ht="15" hidden="1" thickBot="1" x14ac:dyDescent="0.4">
      <c r="B134" s="11">
        <v>124</v>
      </c>
      <c r="C134" s="94"/>
      <c r="D134" s="95"/>
      <c r="E134" s="62"/>
      <c r="F134" s="96"/>
      <c r="G134" s="97"/>
      <c r="H134" s="98"/>
      <c r="I134" s="416"/>
    </row>
    <row r="135" spans="2:9" ht="15" hidden="1" thickBot="1" x14ac:dyDescent="0.4">
      <c r="B135" s="11">
        <v>125</v>
      </c>
      <c r="C135" s="94"/>
      <c r="D135" s="95"/>
      <c r="E135" s="62"/>
      <c r="F135" s="96"/>
      <c r="G135" s="97"/>
      <c r="H135" s="98"/>
      <c r="I135" s="416"/>
    </row>
    <row r="136" spans="2:9" ht="15" hidden="1" thickBot="1" x14ac:dyDescent="0.4">
      <c r="B136" s="11">
        <v>126</v>
      </c>
      <c r="C136" s="94"/>
      <c r="D136" s="95"/>
      <c r="E136" s="62"/>
      <c r="F136" s="96"/>
      <c r="G136" s="97"/>
      <c r="H136" s="98"/>
      <c r="I136" s="416"/>
    </row>
    <row r="137" spans="2:9" ht="15" hidden="1" thickBot="1" x14ac:dyDescent="0.4">
      <c r="B137" s="11">
        <v>127</v>
      </c>
      <c r="C137" s="94"/>
      <c r="D137" s="95"/>
      <c r="E137" s="62"/>
      <c r="F137" s="96"/>
      <c r="G137" s="97"/>
      <c r="H137" s="98"/>
      <c r="I137" s="416"/>
    </row>
    <row r="138" spans="2:9" ht="15" hidden="1" thickBot="1" x14ac:dyDescent="0.4">
      <c r="B138" s="11">
        <v>128</v>
      </c>
      <c r="C138" s="94"/>
      <c r="D138" s="95"/>
      <c r="E138" s="62"/>
      <c r="F138" s="96"/>
      <c r="G138" s="97"/>
      <c r="H138" s="98"/>
      <c r="I138" s="416"/>
    </row>
    <row r="139" spans="2:9" ht="15" hidden="1" thickBot="1" x14ac:dyDescent="0.4">
      <c r="B139" s="11">
        <v>129</v>
      </c>
      <c r="C139" s="94"/>
      <c r="D139" s="95"/>
      <c r="E139" s="62"/>
      <c r="F139" s="96"/>
      <c r="G139" s="97"/>
      <c r="H139" s="98"/>
      <c r="I139" s="416"/>
    </row>
    <row r="140" spans="2:9" ht="15" hidden="1" thickBot="1" x14ac:dyDescent="0.4">
      <c r="B140" s="11">
        <v>130</v>
      </c>
      <c r="C140" s="94"/>
      <c r="D140" s="95"/>
      <c r="E140" s="62"/>
      <c r="F140" s="96"/>
      <c r="G140" s="97"/>
      <c r="H140" s="98"/>
      <c r="I140" s="416"/>
    </row>
    <row r="141" spans="2:9" ht="15" hidden="1" thickBot="1" x14ac:dyDescent="0.4">
      <c r="B141" s="11">
        <v>131</v>
      </c>
      <c r="C141" s="94"/>
      <c r="D141" s="95"/>
      <c r="E141" s="62"/>
      <c r="F141" s="96"/>
      <c r="G141" s="97"/>
      <c r="H141" s="98"/>
      <c r="I141" s="416"/>
    </row>
    <row r="142" spans="2:9" ht="15" hidden="1" thickBot="1" x14ac:dyDescent="0.4">
      <c r="B142" s="11">
        <v>132</v>
      </c>
      <c r="C142" s="94"/>
      <c r="D142" s="95"/>
      <c r="E142" s="62"/>
      <c r="F142" s="96"/>
      <c r="G142" s="97"/>
      <c r="H142" s="98"/>
      <c r="I142" s="416"/>
    </row>
    <row r="143" spans="2:9" ht="15" hidden="1" thickBot="1" x14ac:dyDescent="0.4">
      <c r="B143" s="11">
        <v>133</v>
      </c>
      <c r="C143" s="94"/>
      <c r="D143" s="95"/>
      <c r="E143" s="62"/>
      <c r="F143" s="96"/>
      <c r="G143" s="97"/>
      <c r="H143" s="98"/>
      <c r="I143" s="416"/>
    </row>
    <row r="144" spans="2:9" ht="15" hidden="1" thickBot="1" x14ac:dyDescent="0.4">
      <c r="B144" s="11">
        <v>134</v>
      </c>
      <c r="C144" s="94"/>
      <c r="D144" s="95"/>
      <c r="E144" s="62"/>
      <c r="F144" s="96"/>
      <c r="G144" s="97"/>
      <c r="H144" s="98"/>
      <c r="I144" s="416"/>
    </row>
    <row r="145" spans="2:9" ht="15" hidden="1" thickBot="1" x14ac:dyDescent="0.4">
      <c r="B145" s="11">
        <v>135</v>
      </c>
      <c r="C145" s="94"/>
      <c r="D145" s="95"/>
      <c r="E145" s="62"/>
      <c r="F145" s="96"/>
      <c r="G145" s="97"/>
      <c r="H145" s="98"/>
      <c r="I145" s="416"/>
    </row>
    <row r="146" spans="2:9" ht="15" hidden="1" thickBot="1" x14ac:dyDescent="0.4">
      <c r="B146" s="11">
        <v>136</v>
      </c>
      <c r="C146" s="94"/>
      <c r="D146" s="95"/>
      <c r="E146" s="62"/>
      <c r="F146" s="96"/>
      <c r="G146" s="97"/>
      <c r="H146" s="98"/>
      <c r="I146" s="416"/>
    </row>
    <row r="147" spans="2:9" ht="15" hidden="1" thickBot="1" x14ac:dyDescent="0.4">
      <c r="B147" s="11">
        <v>137</v>
      </c>
      <c r="C147" s="94"/>
      <c r="D147" s="95"/>
      <c r="E147" s="62"/>
      <c r="F147" s="96"/>
      <c r="G147" s="97"/>
      <c r="H147" s="98"/>
      <c r="I147" s="416"/>
    </row>
    <row r="148" spans="2:9" ht="15" hidden="1" thickBot="1" x14ac:dyDescent="0.4">
      <c r="B148" s="11">
        <v>138</v>
      </c>
      <c r="C148" s="94"/>
      <c r="D148" s="95"/>
      <c r="E148" s="62"/>
      <c r="F148" s="96"/>
      <c r="G148" s="97"/>
      <c r="H148" s="98"/>
      <c r="I148" s="416"/>
    </row>
    <row r="149" spans="2:9" ht="15" hidden="1" thickBot="1" x14ac:dyDescent="0.4">
      <c r="B149" s="11">
        <v>139</v>
      </c>
      <c r="C149" s="94"/>
      <c r="D149" s="95"/>
      <c r="E149" s="62"/>
      <c r="F149" s="96"/>
      <c r="G149" s="97"/>
      <c r="H149" s="98"/>
      <c r="I149" s="416"/>
    </row>
    <row r="150" spans="2:9" ht="15" hidden="1" thickBot="1" x14ac:dyDescent="0.4">
      <c r="B150" s="11">
        <v>140</v>
      </c>
      <c r="C150" s="94"/>
      <c r="D150" s="95"/>
      <c r="E150" s="62"/>
      <c r="F150" s="96"/>
      <c r="G150" s="97"/>
      <c r="H150" s="98"/>
      <c r="I150" s="416"/>
    </row>
    <row r="151" spans="2:9" ht="15" hidden="1" thickBot="1" x14ac:dyDescent="0.4">
      <c r="B151" s="11">
        <v>141</v>
      </c>
      <c r="C151" s="94"/>
      <c r="D151" s="95"/>
      <c r="E151" s="62"/>
      <c r="F151" s="96"/>
      <c r="G151" s="97"/>
      <c r="H151" s="98"/>
      <c r="I151" s="416"/>
    </row>
    <row r="152" spans="2:9" ht="15" hidden="1" thickBot="1" x14ac:dyDescent="0.4">
      <c r="B152" s="11">
        <v>142</v>
      </c>
      <c r="C152" s="94"/>
      <c r="D152" s="95"/>
      <c r="E152" s="62"/>
      <c r="F152" s="96"/>
      <c r="G152" s="97"/>
      <c r="H152" s="98"/>
      <c r="I152" s="416"/>
    </row>
    <row r="153" spans="2:9" ht="15" hidden="1" thickBot="1" x14ac:dyDescent="0.4">
      <c r="B153" s="11">
        <v>143</v>
      </c>
      <c r="C153" s="94"/>
      <c r="D153" s="95"/>
      <c r="E153" s="62"/>
      <c r="F153" s="96"/>
      <c r="G153" s="97"/>
      <c r="H153" s="98"/>
      <c r="I153" s="416"/>
    </row>
    <row r="154" spans="2:9" ht="15" hidden="1" thickBot="1" x14ac:dyDescent="0.4">
      <c r="B154" s="11">
        <v>144</v>
      </c>
      <c r="C154" s="94"/>
      <c r="D154" s="95"/>
      <c r="E154" s="62"/>
      <c r="F154" s="96"/>
      <c r="G154" s="97"/>
      <c r="H154" s="98"/>
      <c r="I154" s="416"/>
    </row>
    <row r="155" spans="2:9" ht="15" hidden="1" thickBot="1" x14ac:dyDescent="0.4">
      <c r="B155" s="11">
        <v>145</v>
      </c>
      <c r="C155" s="94"/>
      <c r="D155" s="95"/>
      <c r="E155" s="62"/>
      <c r="F155" s="96"/>
      <c r="G155" s="97"/>
      <c r="H155" s="98"/>
      <c r="I155" s="416"/>
    </row>
    <row r="156" spans="2:9" ht="15" hidden="1" thickBot="1" x14ac:dyDescent="0.4">
      <c r="B156" s="11">
        <v>146</v>
      </c>
      <c r="C156" s="94"/>
      <c r="D156" s="95"/>
      <c r="E156" s="62"/>
      <c r="F156" s="96"/>
      <c r="G156" s="97"/>
      <c r="H156" s="98"/>
      <c r="I156" s="416"/>
    </row>
    <row r="157" spans="2:9" ht="15" hidden="1" thickBot="1" x14ac:dyDescent="0.4">
      <c r="B157" s="11">
        <v>147</v>
      </c>
      <c r="C157" s="94"/>
      <c r="D157" s="95"/>
      <c r="E157" s="62"/>
      <c r="F157" s="96"/>
      <c r="G157" s="97"/>
      <c r="H157" s="98"/>
      <c r="I157" s="416"/>
    </row>
    <row r="158" spans="2:9" ht="15" hidden="1" thickBot="1" x14ac:dyDescent="0.4">
      <c r="B158" s="11">
        <v>148</v>
      </c>
      <c r="C158" s="94"/>
      <c r="D158" s="95"/>
      <c r="E158" s="62"/>
      <c r="F158" s="96"/>
      <c r="G158" s="97"/>
      <c r="H158" s="98"/>
      <c r="I158" s="417"/>
    </row>
    <row r="159" spans="2:9" ht="15" hidden="1" thickBot="1" x14ac:dyDescent="0.4">
      <c r="B159" s="11">
        <v>149</v>
      </c>
      <c r="C159" s="94"/>
      <c r="D159" s="95"/>
      <c r="E159" s="62"/>
      <c r="F159" s="96"/>
      <c r="G159" s="97"/>
      <c r="H159" s="98"/>
      <c r="I159" s="415"/>
    </row>
    <row r="160" spans="2:9" ht="15" hidden="1" thickBot="1" x14ac:dyDescent="0.4">
      <c r="B160" s="11">
        <v>150</v>
      </c>
      <c r="C160" s="94"/>
      <c r="D160" s="95"/>
      <c r="E160" s="62"/>
      <c r="F160" s="96"/>
      <c r="G160" s="97"/>
      <c r="H160" s="98"/>
      <c r="I160" s="416"/>
    </row>
    <row r="161" spans="2:9" ht="15" hidden="1" thickBot="1" x14ac:dyDescent="0.4">
      <c r="B161" s="11">
        <v>151</v>
      </c>
      <c r="C161" s="94"/>
      <c r="D161" s="95"/>
      <c r="E161" s="62"/>
      <c r="F161" s="96"/>
      <c r="G161" s="97"/>
      <c r="H161" s="98"/>
      <c r="I161" s="416"/>
    </row>
    <row r="162" spans="2:9" ht="15" hidden="1" thickBot="1" x14ac:dyDescent="0.4">
      <c r="B162" s="11">
        <v>152</v>
      </c>
      <c r="C162" s="94"/>
      <c r="D162" s="95"/>
      <c r="E162" s="62"/>
      <c r="F162" s="96"/>
      <c r="G162" s="97"/>
      <c r="H162" s="98"/>
      <c r="I162" s="416"/>
    </row>
    <row r="163" spans="2:9" ht="15" hidden="1" thickBot="1" x14ac:dyDescent="0.4">
      <c r="B163" s="11">
        <v>153</v>
      </c>
      <c r="C163" s="94"/>
      <c r="D163" s="95"/>
      <c r="E163" s="62"/>
      <c r="F163" s="96"/>
      <c r="G163" s="97"/>
      <c r="H163" s="98"/>
      <c r="I163" s="416"/>
    </row>
    <row r="164" spans="2:9" ht="15" hidden="1" thickBot="1" x14ac:dyDescent="0.4">
      <c r="B164" s="11">
        <v>154</v>
      </c>
      <c r="C164" s="94"/>
      <c r="D164" s="95"/>
      <c r="E164" s="62"/>
      <c r="F164" s="96"/>
      <c r="G164" s="97"/>
      <c r="H164" s="98"/>
      <c r="I164" s="416"/>
    </row>
    <row r="165" spans="2:9" ht="15" hidden="1" thickBot="1" x14ac:dyDescent="0.4">
      <c r="B165" s="11">
        <v>155</v>
      </c>
      <c r="C165" s="94"/>
      <c r="D165" s="95"/>
      <c r="E165" s="62"/>
      <c r="F165" s="96"/>
      <c r="G165" s="97"/>
      <c r="H165" s="98"/>
      <c r="I165" s="416"/>
    </row>
    <row r="166" spans="2:9" ht="15" hidden="1" thickBot="1" x14ac:dyDescent="0.4">
      <c r="B166" s="11">
        <v>156</v>
      </c>
      <c r="C166" s="94"/>
      <c r="D166" s="95"/>
      <c r="E166" s="62"/>
      <c r="F166" s="96"/>
      <c r="G166" s="97"/>
      <c r="H166" s="98"/>
      <c r="I166" s="416"/>
    </row>
    <row r="167" spans="2:9" ht="15" hidden="1" thickBot="1" x14ac:dyDescent="0.4">
      <c r="B167" s="11">
        <v>157</v>
      </c>
      <c r="C167" s="94"/>
      <c r="D167" s="95"/>
      <c r="E167" s="62"/>
      <c r="F167" s="96"/>
      <c r="G167" s="97"/>
      <c r="H167" s="98"/>
      <c r="I167" s="416"/>
    </row>
    <row r="168" spans="2:9" ht="15" hidden="1" thickBot="1" x14ac:dyDescent="0.4">
      <c r="B168" s="11">
        <v>158</v>
      </c>
      <c r="C168" s="94"/>
      <c r="D168" s="95"/>
      <c r="E168" s="62"/>
      <c r="F168" s="96"/>
      <c r="G168" s="97"/>
      <c r="H168" s="98"/>
      <c r="I168" s="416"/>
    </row>
    <row r="169" spans="2:9" ht="15" hidden="1" thickBot="1" x14ac:dyDescent="0.4">
      <c r="B169" s="11">
        <v>159</v>
      </c>
      <c r="C169" s="94"/>
      <c r="D169" s="95"/>
      <c r="E169" s="62"/>
      <c r="F169" s="96"/>
      <c r="G169" s="97"/>
      <c r="H169" s="98"/>
      <c r="I169" s="416"/>
    </row>
    <row r="170" spans="2:9" ht="15" hidden="1" thickBot="1" x14ac:dyDescent="0.4">
      <c r="B170" s="11">
        <v>160</v>
      </c>
      <c r="C170" s="94"/>
      <c r="D170" s="95"/>
      <c r="E170" s="62"/>
      <c r="F170" s="96"/>
      <c r="G170" s="97"/>
      <c r="H170" s="98"/>
      <c r="I170" s="416"/>
    </row>
    <row r="171" spans="2:9" ht="15" hidden="1" thickBot="1" x14ac:dyDescent="0.4">
      <c r="B171" s="11">
        <v>161</v>
      </c>
      <c r="C171" s="94"/>
      <c r="D171" s="95"/>
      <c r="E171" s="62"/>
      <c r="F171" s="96"/>
      <c r="G171" s="97"/>
      <c r="H171" s="98"/>
      <c r="I171" s="416"/>
    </row>
    <row r="172" spans="2:9" ht="15" hidden="1" thickBot="1" x14ac:dyDescent="0.4">
      <c r="B172" s="11">
        <v>162</v>
      </c>
      <c r="C172" s="94"/>
      <c r="D172" s="95"/>
      <c r="E172" s="62"/>
      <c r="F172" s="96"/>
      <c r="G172" s="97"/>
      <c r="H172" s="98"/>
      <c r="I172" s="416"/>
    </row>
    <row r="173" spans="2:9" ht="15" hidden="1" thickBot="1" x14ac:dyDescent="0.4">
      <c r="B173" s="11">
        <v>163</v>
      </c>
      <c r="C173" s="94"/>
      <c r="D173" s="95"/>
      <c r="E173" s="62"/>
      <c r="F173" s="96"/>
      <c r="G173" s="97"/>
      <c r="H173" s="98"/>
      <c r="I173" s="416"/>
    </row>
    <row r="174" spans="2:9" ht="15" hidden="1" thickBot="1" x14ac:dyDescent="0.4">
      <c r="B174" s="11">
        <v>164</v>
      </c>
      <c r="C174" s="94"/>
      <c r="D174" s="95"/>
      <c r="E174" s="62"/>
      <c r="F174" s="96"/>
      <c r="G174" s="97"/>
      <c r="H174" s="98"/>
      <c r="I174" s="416"/>
    </row>
    <row r="175" spans="2:9" ht="15" hidden="1" thickBot="1" x14ac:dyDescent="0.4">
      <c r="B175" s="11">
        <v>165</v>
      </c>
      <c r="C175" s="94"/>
      <c r="D175" s="95"/>
      <c r="E175" s="62"/>
      <c r="F175" s="96"/>
      <c r="G175" s="97"/>
      <c r="H175" s="98"/>
      <c r="I175" s="416"/>
    </row>
    <row r="176" spans="2:9" ht="15" hidden="1" thickBot="1" x14ac:dyDescent="0.4">
      <c r="B176" s="11">
        <v>166</v>
      </c>
      <c r="C176" s="94"/>
      <c r="D176" s="95"/>
      <c r="E176" s="62"/>
      <c r="F176" s="96"/>
      <c r="G176" s="97"/>
      <c r="H176" s="98"/>
      <c r="I176" s="416"/>
    </row>
    <row r="177" spans="2:9" ht="15" hidden="1" thickBot="1" x14ac:dyDescent="0.4">
      <c r="B177" s="11">
        <v>167</v>
      </c>
      <c r="C177" s="94"/>
      <c r="D177" s="95"/>
      <c r="E177" s="62"/>
      <c r="F177" s="96"/>
      <c r="G177" s="97"/>
      <c r="H177" s="98"/>
      <c r="I177" s="416"/>
    </row>
    <row r="178" spans="2:9" ht="15" hidden="1" thickBot="1" x14ac:dyDescent="0.4">
      <c r="B178" s="11">
        <v>168</v>
      </c>
      <c r="C178" s="94"/>
      <c r="D178" s="95"/>
      <c r="E178" s="62"/>
      <c r="F178" s="96"/>
      <c r="G178" s="97"/>
      <c r="H178" s="98"/>
      <c r="I178" s="416"/>
    </row>
    <row r="179" spans="2:9" ht="15" hidden="1" thickBot="1" x14ac:dyDescent="0.4">
      <c r="B179" s="11">
        <v>169</v>
      </c>
      <c r="C179" s="94"/>
      <c r="D179" s="95"/>
      <c r="E179" s="62"/>
      <c r="F179" s="96"/>
      <c r="G179" s="97"/>
      <c r="H179" s="98"/>
      <c r="I179" s="416"/>
    </row>
    <row r="180" spans="2:9" ht="15" hidden="1" thickBot="1" x14ac:dyDescent="0.4">
      <c r="B180" s="11">
        <v>170</v>
      </c>
      <c r="C180" s="94"/>
      <c r="D180" s="95"/>
      <c r="E180" s="62"/>
      <c r="F180" s="96"/>
      <c r="G180" s="97"/>
      <c r="H180" s="98"/>
      <c r="I180" s="416"/>
    </row>
    <row r="181" spans="2:9" ht="15" hidden="1" thickBot="1" x14ac:dyDescent="0.4">
      <c r="B181" s="11">
        <v>171</v>
      </c>
      <c r="C181" s="94"/>
      <c r="D181" s="95"/>
      <c r="E181" s="62"/>
      <c r="F181" s="96"/>
      <c r="G181" s="97"/>
      <c r="H181" s="98"/>
      <c r="I181" s="416"/>
    </row>
    <row r="182" spans="2:9" ht="15" hidden="1" thickBot="1" x14ac:dyDescent="0.4">
      <c r="B182" s="11">
        <v>172</v>
      </c>
      <c r="C182" s="94"/>
      <c r="D182" s="95"/>
      <c r="E182" s="62"/>
      <c r="F182" s="96"/>
      <c r="G182" s="97"/>
      <c r="H182" s="98"/>
      <c r="I182" s="416"/>
    </row>
    <row r="183" spans="2:9" ht="15" hidden="1" thickBot="1" x14ac:dyDescent="0.4">
      <c r="B183" s="11">
        <v>173</v>
      </c>
      <c r="C183" s="94"/>
      <c r="D183" s="95"/>
      <c r="E183" s="62"/>
      <c r="F183" s="96"/>
      <c r="G183" s="97"/>
      <c r="H183" s="98"/>
      <c r="I183" s="416"/>
    </row>
    <row r="184" spans="2:9" ht="15" hidden="1" thickBot="1" x14ac:dyDescent="0.4">
      <c r="B184" s="11">
        <v>174</v>
      </c>
      <c r="C184" s="94"/>
      <c r="D184" s="95"/>
      <c r="E184" s="62"/>
      <c r="F184" s="96"/>
      <c r="G184" s="97"/>
      <c r="H184" s="98"/>
      <c r="I184" s="416"/>
    </row>
    <row r="185" spans="2:9" ht="15" hidden="1" thickBot="1" x14ac:dyDescent="0.4">
      <c r="B185" s="11">
        <v>175</v>
      </c>
      <c r="C185" s="94"/>
      <c r="D185" s="95"/>
      <c r="E185" s="62"/>
      <c r="F185" s="96"/>
      <c r="G185" s="97"/>
      <c r="H185" s="98"/>
      <c r="I185" s="416"/>
    </row>
    <row r="186" spans="2:9" ht="15" hidden="1" thickBot="1" x14ac:dyDescent="0.4">
      <c r="B186" s="11">
        <v>176</v>
      </c>
      <c r="C186" s="94"/>
      <c r="D186" s="95"/>
      <c r="E186" s="62"/>
      <c r="F186" s="96"/>
      <c r="G186" s="97"/>
      <c r="H186" s="98"/>
      <c r="I186" s="416"/>
    </row>
    <row r="187" spans="2:9" ht="15" hidden="1" thickBot="1" x14ac:dyDescent="0.4">
      <c r="B187" s="11">
        <v>177</v>
      </c>
      <c r="C187" s="94"/>
      <c r="D187" s="95"/>
      <c r="E187" s="62"/>
      <c r="F187" s="96"/>
      <c r="G187" s="97"/>
      <c r="H187" s="98"/>
      <c r="I187" s="416"/>
    </row>
    <row r="188" spans="2:9" ht="15" hidden="1" thickBot="1" x14ac:dyDescent="0.4">
      <c r="B188" s="11">
        <v>178</v>
      </c>
      <c r="C188" s="94"/>
      <c r="D188" s="95"/>
      <c r="E188" s="62"/>
      <c r="F188" s="96"/>
      <c r="G188" s="97"/>
      <c r="H188" s="98"/>
      <c r="I188" s="416"/>
    </row>
    <row r="189" spans="2:9" ht="15" hidden="1" thickBot="1" x14ac:dyDescent="0.4">
      <c r="B189" s="11">
        <v>179</v>
      </c>
      <c r="C189" s="94"/>
      <c r="D189" s="95"/>
      <c r="E189" s="62"/>
      <c r="F189" s="96"/>
      <c r="G189" s="97"/>
      <c r="H189" s="98"/>
      <c r="I189" s="416"/>
    </row>
    <row r="190" spans="2:9" ht="15" hidden="1" thickBot="1" x14ac:dyDescent="0.4">
      <c r="B190" s="11">
        <v>180</v>
      </c>
      <c r="C190" s="94"/>
      <c r="D190" s="95"/>
      <c r="E190" s="62"/>
      <c r="F190" s="96"/>
      <c r="G190" s="97"/>
      <c r="H190" s="98"/>
      <c r="I190" s="416"/>
    </row>
    <row r="191" spans="2:9" ht="15" hidden="1" thickBot="1" x14ac:dyDescent="0.4">
      <c r="B191" s="11">
        <v>181</v>
      </c>
      <c r="C191" s="94"/>
      <c r="D191" s="95"/>
      <c r="E191" s="62"/>
      <c r="F191" s="96"/>
      <c r="G191" s="97"/>
      <c r="H191" s="98"/>
      <c r="I191" s="416"/>
    </row>
    <row r="192" spans="2:9" ht="15" hidden="1" thickBot="1" x14ac:dyDescent="0.4">
      <c r="B192" s="11">
        <v>182</v>
      </c>
      <c r="C192" s="94"/>
      <c r="D192" s="95"/>
      <c r="E192" s="62"/>
      <c r="F192" s="96"/>
      <c r="G192" s="97"/>
      <c r="H192" s="98"/>
      <c r="I192" s="416"/>
    </row>
    <row r="193" spans="2:9" ht="15" hidden="1" thickBot="1" x14ac:dyDescent="0.4">
      <c r="B193" s="11">
        <v>183</v>
      </c>
      <c r="C193" s="94"/>
      <c r="D193" s="95"/>
      <c r="E193" s="62"/>
      <c r="F193" s="96"/>
      <c r="G193" s="97"/>
      <c r="H193" s="98"/>
      <c r="I193" s="416"/>
    </row>
    <row r="194" spans="2:9" ht="15" hidden="1" thickBot="1" x14ac:dyDescent="0.4">
      <c r="B194" s="11">
        <v>184</v>
      </c>
      <c r="C194" s="94"/>
      <c r="D194" s="95"/>
      <c r="E194" s="62"/>
      <c r="F194" s="96"/>
      <c r="G194" s="97"/>
      <c r="H194" s="98"/>
      <c r="I194" s="416"/>
    </row>
    <row r="195" spans="2:9" ht="15" hidden="1" thickBot="1" x14ac:dyDescent="0.4">
      <c r="B195" s="11">
        <v>185</v>
      </c>
      <c r="C195" s="94"/>
      <c r="D195" s="95"/>
      <c r="E195" s="62"/>
      <c r="F195" s="96"/>
      <c r="G195" s="97"/>
      <c r="H195" s="98"/>
      <c r="I195" s="417"/>
    </row>
    <row r="196" spans="2:9" ht="15" hidden="1" thickBot="1" x14ac:dyDescent="0.4">
      <c r="B196" s="11">
        <v>186</v>
      </c>
      <c r="C196" s="94"/>
      <c r="D196" s="95"/>
      <c r="E196" s="62"/>
      <c r="F196" s="96"/>
      <c r="G196" s="97"/>
      <c r="H196" s="98"/>
      <c r="I196" s="415"/>
    </row>
    <row r="197" spans="2:9" ht="15" hidden="1" thickBot="1" x14ac:dyDescent="0.4">
      <c r="B197" s="11">
        <v>187</v>
      </c>
      <c r="C197" s="94"/>
      <c r="D197" s="95"/>
      <c r="E197" s="62"/>
      <c r="F197" s="96"/>
      <c r="G197" s="97"/>
      <c r="H197" s="98"/>
      <c r="I197" s="416"/>
    </row>
    <row r="198" spans="2:9" ht="15" hidden="1" thickBot="1" x14ac:dyDescent="0.4">
      <c r="B198" s="11">
        <v>188</v>
      </c>
      <c r="C198" s="94"/>
      <c r="D198" s="95"/>
      <c r="E198" s="62"/>
      <c r="F198" s="96"/>
      <c r="G198" s="97"/>
      <c r="H198" s="98"/>
      <c r="I198" s="416"/>
    </row>
    <row r="199" spans="2:9" ht="15" hidden="1" thickBot="1" x14ac:dyDescent="0.4">
      <c r="B199" s="11">
        <v>189</v>
      </c>
      <c r="C199" s="94"/>
      <c r="D199" s="95"/>
      <c r="E199" s="62"/>
      <c r="F199" s="96"/>
      <c r="G199" s="97"/>
      <c r="H199" s="98"/>
      <c r="I199" s="416"/>
    </row>
    <row r="200" spans="2:9" ht="15" hidden="1" thickBot="1" x14ac:dyDescent="0.4">
      <c r="B200" s="11">
        <v>190</v>
      </c>
      <c r="C200" s="94"/>
      <c r="D200" s="95"/>
      <c r="E200" s="62"/>
      <c r="F200" s="96"/>
      <c r="G200" s="97"/>
      <c r="H200" s="98"/>
      <c r="I200" s="416"/>
    </row>
    <row r="201" spans="2:9" ht="15" hidden="1" thickBot="1" x14ac:dyDescent="0.4">
      <c r="B201" s="11">
        <v>191</v>
      </c>
      <c r="C201" s="94"/>
      <c r="D201" s="95"/>
      <c r="E201" s="62"/>
      <c r="F201" s="96"/>
      <c r="G201" s="97"/>
      <c r="H201" s="98"/>
      <c r="I201" s="416"/>
    </row>
    <row r="202" spans="2:9" ht="15" hidden="1" thickBot="1" x14ac:dyDescent="0.4">
      <c r="B202" s="11">
        <v>192</v>
      </c>
      <c r="C202" s="94"/>
      <c r="D202" s="95"/>
      <c r="E202" s="62"/>
      <c r="F202" s="96"/>
      <c r="G202" s="97"/>
      <c r="H202" s="98"/>
      <c r="I202" s="416"/>
    </row>
    <row r="203" spans="2:9" ht="15" hidden="1" thickBot="1" x14ac:dyDescent="0.4">
      <c r="B203" s="11">
        <v>193</v>
      </c>
      <c r="C203" s="94"/>
      <c r="D203" s="95"/>
      <c r="E203" s="62"/>
      <c r="F203" s="96"/>
      <c r="G203" s="97"/>
      <c r="H203" s="98"/>
      <c r="I203" s="416"/>
    </row>
    <row r="204" spans="2:9" ht="15" hidden="1" thickBot="1" x14ac:dyDescent="0.4">
      <c r="B204" s="11">
        <v>194</v>
      </c>
      <c r="C204" s="94"/>
      <c r="D204" s="95"/>
      <c r="E204" s="62"/>
      <c r="F204" s="96"/>
      <c r="G204" s="97"/>
      <c r="H204" s="98"/>
      <c r="I204" s="416"/>
    </row>
    <row r="205" spans="2:9" ht="15" hidden="1" thickBot="1" x14ac:dyDescent="0.4">
      <c r="B205" s="11">
        <v>195</v>
      </c>
      <c r="C205" s="94"/>
      <c r="D205" s="95"/>
      <c r="E205" s="62"/>
      <c r="F205" s="96"/>
      <c r="G205" s="97"/>
      <c r="H205" s="98"/>
      <c r="I205" s="416"/>
    </row>
    <row r="206" spans="2:9" ht="15" hidden="1" thickBot="1" x14ac:dyDescent="0.4">
      <c r="B206" s="11">
        <v>196</v>
      </c>
      <c r="C206" s="94"/>
      <c r="D206" s="95"/>
      <c r="E206" s="62"/>
      <c r="F206" s="96"/>
      <c r="G206" s="97"/>
      <c r="H206" s="98"/>
      <c r="I206" s="416"/>
    </row>
    <row r="207" spans="2:9" ht="15" hidden="1" thickBot="1" x14ac:dyDescent="0.4">
      <c r="B207" s="11">
        <v>197</v>
      </c>
      <c r="C207" s="94"/>
      <c r="D207" s="95"/>
      <c r="E207" s="62"/>
      <c r="F207" s="96"/>
      <c r="G207" s="97"/>
      <c r="H207" s="98"/>
      <c r="I207" s="416"/>
    </row>
    <row r="208" spans="2:9" ht="15" hidden="1" thickBot="1" x14ac:dyDescent="0.4">
      <c r="B208" s="11">
        <v>198</v>
      </c>
      <c r="C208" s="94"/>
      <c r="D208" s="95"/>
      <c r="E208" s="62"/>
      <c r="F208" s="96"/>
      <c r="G208" s="97"/>
      <c r="H208" s="98"/>
      <c r="I208" s="416"/>
    </row>
    <row r="209" spans="2:9" ht="15" hidden="1" thickBot="1" x14ac:dyDescent="0.4">
      <c r="B209" s="11">
        <v>199</v>
      </c>
      <c r="C209" s="94"/>
      <c r="D209" s="95"/>
      <c r="E209" s="62"/>
      <c r="F209" s="96"/>
      <c r="G209" s="97"/>
      <c r="H209" s="98"/>
      <c r="I209" s="416"/>
    </row>
    <row r="210" spans="2:9" ht="15" hidden="1" thickBot="1" x14ac:dyDescent="0.4">
      <c r="B210" s="11">
        <v>200</v>
      </c>
      <c r="C210" s="94"/>
      <c r="D210" s="95"/>
      <c r="E210" s="62"/>
      <c r="F210" s="96"/>
      <c r="G210" s="97"/>
      <c r="H210" s="98"/>
      <c r="I210" s="416"/>
    </row>
    <row r="211" spans="2:9" ht="15" hidden="1" thickBot="1" x14ac:dyDescent="0.4">
      <c r="B211" s="11">
        <v>201</v>
      </c>
      <c r="C211" s="94"/>
      <c r="D211" s="95"/>
      <c r="E211" s="62"/>
      <c r="F211" s="96"/>
      <c r="G211" s="97"/>
      <c r="H211" s="98"/>
      <c r="I211" s="416"/>
    </row>
    <row r="212" spans="2:9" ht="15" hidden="1" thickBot="1" x14ac:dyDescent="0.4">
      <c r="B212" s="11">
        <v>202</v>
      </c>
      <c r="C212" s="94"/>
      <c r="D212" s="95"/>
      <c r="E212" s="62"/>
      <c r="F212" s="96"/>
      <c r="G212" s="97"/>
      <c r="H212" s="98"/>
      <c r="I212" s="416"/>
    </row>
    <row r="213" spans="2:9" ht="15" hidden="1" thickBot="1" x14ac:dyDescent="0.4">
      <c r="B213" s="11">
        <v>203</v>
      </c>
      <c r="C213" s="94"/>
      <c r="D213" s="95"/>
      <c r="E213" s="62"/>
      <c r="F213" s="96"/>
      <c r="G213" s="97"/>
      <c r="H213" s="98"/>
      <c r="I213" s="416"/>
    </row>
    <row r="214" spans="2:9" ht="15" hidden="1" thickBot="1" x14ac:dyDescent="0.4">
      <c r="B214" s="11">
        <v>204</v>
      </c>
      <c r="C214" s="94"/>
      <c r="D214" s="95"/>
      <c r="E214" s="62"/>
      <c r="F214" s="96"/>
      <c r="G214" s="97"/>
      <c r="H214" s="98"/>
      <c r="I214" s="416"/>
    </row>
    <row r="215" spans="2:9" ht="15" hidden="1" thickBot="1" x14ac:dyDescent="0.4">
      <c r="B215" s="11">
        <v>205</v>
      </c>
      <c r="C215" s="94"/>
      <c r="D215" s="95"/>
      <c r="E215" s="62"/>
      <c r="F215" s="96"/>
      <c r="G215" s="97"/>
      <c r="H215" s="98"/>
      <c r="I215" s="416"/>
    </row>
    <row r="216" spans="2:9" ht="15" hidden="1" thickBot="1" x14ac:dyDescent="0.4">
      <c r="B216" s="11">
        <v>206</v>
      </c>
      <c r="C216" s="94"/>
      <c r="D216" s="95"/>
      <c r="E216" s="62"/>
      <c r="F216" s="96"/>
      <c r="G216" s="97"/>
      <c r="H216" s="98"/>
      <c r="I216" s="416"/>
    </row>
    <row r="217" spans="2:9" ht="15" hidden="1" thickBot="1" x14ac:dyDescent="0.4">
      <c r="B217" s="11">
        <v>207</v>
      </c>
      <c r="C217" s="94"/>
      <c r="D217" s="95"/>
      <c r="E217" s="62"/>
      <c r="F217" s="96"/>
      <c r="G217" s="97"/>
      <c r="H217" s="98"/>
      <c r="I217" s="416"/>
    </row>
    <row r="218" spans="2:9" ht="15" hidden="1" thickBot="1" x14ac:dyDescent="0.4">
      <c r="B218" s="11">
        <v>208</v>
      </c>
      <c r="C218" s="94"/>
      <c r="D218" s="95"/>
      <c r="E218" s="62"/>
      <c r="F218" s="96"/>
      <c r="G218" s="97"/>
      <c r="H218" s="98"/>
      <c r="I218" s="416"/>
    </row>
    <row r="219" spans="2:9" ht="15" hidden="1" thickBot="1" x14ac:dyDescent="0.4">
      <c r="B219" s="11">
        <v>209</v>
      </c>
      <c r="C219" s="94"/>
      <c r="D219" s="95"/>
      <c r="E219" s="62"/>
      <c r="F219" s="96"/>
      <c r="G219" s="97"/>
      <c r="H219" s="98"/>
      <c r="I219" s="416"/>
    </row>
    <row r="220" spans="2:9" ht="15" hidden="1" thickBot="1" x14ac:dyDescent="0.4">
      <c r="B220" s="11">
        <v>210</v>
      </c>
      <c r="C220" s="94"/>
      <c r="D220" s="95"/>
      <c r="E220" s="62"/>
      <c r="F220" s="96"/>
      <c r="G220" s="97"/>
      <c r="H220" s="98"/>
      <c r="I220" s="416"/>
    </row>
    <row r="221" spans="2:9" ht="15" hidden="1" thickBot="1" x14ac:dyDescent="0.4">
      <c r="B221" s="11">
        <v>211</v>
      </c>
      <c r="C221" s="94"/>
      <c r="D221" s="95"/>
      <c r="E221" s="62"/>
      <c r="F221" s="96"/>
      <c r="G221" s="97"/>
      <c r="H221" s="98"/>
      <c r="I221" s="416"/>
    </row>
    <row r="222" spans="2:9" ht="15" hidden="1" thickBot="1" x14ac:dyDescent="0.4">
      <c r="B222" s="11">
        <v>212</v>
      </c>
      <c r="C222" s="94"/>
      <c r="D222" s="95"/>
      <c r="E222" s="62"/>
      <c r="F222" s="96"/>
      <c r="G222" s="97"/>
      <c r="H222" s="98"/>
      <c r="I222" s="416"/>
    </row>
    <row r="223" spans="2:9" ht="15" hidden="1" thickBot="1" x14ac:dyDescent="0.4">
      <c r="B223" s="11">
        <v>213</v>
      </c>
      <c r="C223" s="94"/>
      <c r="D223" s="95"/>
      <c r="E223" s="62"/>
      <c r="F223" s="96"/>
      <c r="G223" s="97"/>
      <c r="H223" s="98"/>
      <c r="I223" s="416"/>
    </row>
    <row r="224" spans="2:9" ht="15" hidden="1" thickBot="1" x14ac:dyDescent="0.4">
      <c r="B224" s="11">
        <v>214</v>
      </c>
      <c r="C224" s="94"/>
      <c r="D224" s="95"/>
      <c r="E224" s="62"/>
      <c r="F224" s="96"/>
      <c r="G224" s="97"/>
      <c r="H224" s="98"/>
      <c r="I224" s="416"/>
    </row>
    <row r="225" spans="2:9" ht="15" hidden="1" thickBot="1" x14ac:dyDescent="0.4">
      <c r="B225" s="11">
        <v>215</v>
      </c>
      <c r="C225" s="94"/>
      <c r="D225" s="95"/>
      <c r="E225" s="62"/>
      <c r="F225" s="96"/>
      <c r="G225" s="97"/>
      <c r="H225" s="98"/>
      <c r="I225" s="416"/>
    </row>
    <row r="226" spans="2:9" ht="15" hidden="1" thickBot="1" x14ac:dyDescent="0.4">
      <c r="B226" s="11">
        <v>216</v>
      </c>
      <c r="C226" s="94"/>
      <c r="D226" s="95"/>
      <c r="E226" s="62"/>
      <c r="F226" s="96"/>
      <c r="G226" s="97"/>
      <c r="H226" s="98"/>
      <c r="I226" s="416"/>
    </row>
    <row r="227" spans="2:9" ht="15" hidden="1" thickBot="1" x14ac:dyDescent="0.4">
      <c r="B227" s="11">
        <v>217</v>
      </c>
      <c r="C227" s="94"/>
      <c r="D227" s="95"/>
      <c r="E227" s="62"/>
      <c r="F227" s="96"/>
      <c r="G227" s="97"/>
      <c r="H227" s="98"/>
      <c r="I227" s="416"/>
    </row>
    <row r="228" spans="2:9" ht="15" hidden="1" thickBot="1" x14ac:dyDescent="0.4">
      <c r="B228" s="11">
        <v>218</v>
      </c>
      <c r="C228" s="94"/>
      <c r="D228" s="95"/>
      <c r="E228" s="62"/>
      <c r="F228" s="96"/>
      <c r="G228" s="97"/>
      <c r="H228" s="98"/>
      <c r="I228" s="416"/>
    </row>
    <row r="229" spans="2:9" ht="15" hidden="1" thickBot="1" x14ac:dyDescent="0.4">
      <c r="B229" s="11">
        <v>219</v>
      </c>
      <c r="C229" s="94"/>
      <c r="D229" s="95"/>
      <c r="E229" s="62"/>
      <c r="F229" s="96"/>
      <c r="G229" s="97"/>
      <c r="H229" s="98"/>
      <c r="I229" s="416"/>
    </row>
    <row r="230" spans="2:9" ht="15" hidden="1" thickBot="1" x14ac:dyDescent="0.4">
      <c r="B230" s="11">
        <v>220</v>
      </c>
      <c r="C230" s="94"/>
      <c r="D230" s="95"/>
      <c r="E230" s="62"/>
      <c r="F230" s="96"/>
      <c r="G230" s="97"/>
      <c r="H230" s="98"/>
      <c r="I230" s="416"/>
    </row>
    <row r="231" spans="2:9" ht="15" hidden="1" thickBot="1" x14ac:dyDescent="0.4">
      <c r="B231" s="11">
        <v>221</v>
      </c>
      <c r="C231" s="94"/>
      <c r="D231" s="95"/>
      <c r="E231" s="62"/>
      <c r="F231" s="96"/>
      <c r="G231" s="97"/>
      <c r="H231" s="98"/>
      <c r="I231" s="416"/>
    </row>
    <row r="232" spans="2:9" ht="15" hidden="1" thickBot="1" x14ac:dyDescent="0.4">
      <c r="B232" s="11">
        <v>222</v>
      </c>
      <c r="C232" s="94"/>
      <c r="D232" s="95"/>
      <c r="E232" s="62"/>
      <c r="F232" s="96"/>
      <c r="G232" s="97"/>
      <c r="H232" s="98"/>
      <c r="I232" s="417"/>
    </row>
    <row r="233" spans="2:9" ht="15" hidden="1" thickBot="1" x14ac:dyDescent="0.4">
      <c r="B233" s="11">
        <v>223</v>
      </c>
      <c r="C233" s="94"/>
      <c r="D233" s="95"/>
      <c r="E233" s="62"/>
      <c r="F233" s="96"/>
      <c r="G233" s="97"/>
      <c r="H233" s="99"/>
      <c r="I233" s="418"/>
    </row>
    <row r="234" spans="2:9" ht="15" hidden="1" thickBot="1" x14ac:dyDescent="0.4">
      <c r="B234" s="11">
        <v>224</v>
      </c>
      <c r="C234" s="94"/>
      <c r="D234" s="95"/>
      <c r="E234" s="62"/>
      <c r="F234" s="96"/>
      <c r="G234" s="97"/>
      <c r="H234" s="99"/>
      <c r="I234" s="419"/>
    </row>
    <row r="235" spans="2:9" ht="15" hidden="1" thickBot="1" x14ac:dyDescent="0.4">
      <c r="B235" s="11">
        <v>225</v>
      </c>
      <c r="C235" s="94"/>
      <c r="D235" s="95"/>
      <c r="E235" s="62"/>
      <c r="F235" s="96"/>
      <c r="G235" s="97"/>
      <c r="H235" s="99"/>
      <c r="I235" s="419"/>
    </row>
    <row r="236" spans="2:9" ht="15" hidden="1" thickBot="1" x14ac:dyDescent="0.4">
      <c r="B236" s="11">
        <v>226</v>
      </c>
      <c r="C236" s="94"/>
      <c r="D236" s="95"/>
      <c r="E236" s="62"/>
      <c r="F236" s="96"/>
      <c r="G236" s="97"/>
      <c r="H236" s="99"/>
      <c r="I236" s="419"/>
    </row>
    <row r="237" spans="2:9" ht="15" hidden="1" thickBot="1" x14ac:dyDescent="0.4">
      <c r="B237" s="11">
        <v>227</v>
      </c>
      <c r="C237" s="94"/>
      <c r="D237" s="95"/>
      <c r="E237" s="62"/>
      <c r="F237" s="96"/>
      <c r="G237" s="97"/>
      <c r="H237" s="99"/>
      <c r="I237" s="419"/>
    </row>
    <row r="238" spans="2:9" ht="15" hidden="1" thickBot="1" x14ac:dyDescent="0.4">
      <c r="B238" s="11">
        <v>228</v>
      </c>
      <c r="C238" s="94"/>
      <c r="D238" s="95"/>
      <c r="E238" s="62"/>
      <c r="F238" s="96"/>
      <c r="G238" s="97"/>
      <c r="H238" s="99"/>
      <c r="I238" s="419"/>
    </row>
    <row r="239" spans="2:9" ht="15" hidden="1" thickBot="1" x14ac:dyDescent="0.4">
      <c r="B239" s="11">
        <v>229</v>
      </c>
      <c r="C239" s="94"/>
      <c r="D239" s="95"/>
      <c r="E239" s="62"/>
      <c r="F239" s="96"/>
      <c r="G239" s="97"/>
      <c r="H239" s="99"/>
      <c r="I239" s="419"/>
    </row>
    <row r="240" spans="2:9" ht="15" hidden="1" thickBot="1" x14ac:dyDescent="0.4">
      <c r="B240" s="11">
        <v>230</v>
      </c>
      <c r="C240" s="94"/>
      <c r="D240" s="95"/>
      <c r="E240" s="62"/>
      <c r="F240" s="96"/>
      <c r="G240" s="97"/>
      <c r="H240" s="99"/>
      <c r="I240" s="419"/>
    </row>
    <row r="241" spans="2:9" ht="15" hidden="1" thickBot="1" x14ac:dyDescent="0.4">
      <c r="B241" s="11">
        <v>231</v>
      </c>
      <c r="C241" s="94"/>
      <c r="D241" s="95"/>
      <c r="E241" s="62"/>
      <c r="F241" s="96"/>
      <c r="G241" s="97"/>
      <c r="H241" s="99"/>
      <c r="I241" s="419"/>
    </row>
    <row r="242" spans="2:9" ht="15" hidden="1" thickBot="1" x14ac:dyDescent="0.4">
      <c r="B242" s="11">
        <v>232</v>
      </c>
      <c r="C242" s="94"/>
      <c r="D242" s="95"/>
      <c r="E242" s="62"/>
      <c r="F242" s="96"/>
      <c r="G242" s="97"/>
      <c r="H242" s="99"/>
      <c r="I242" s="419"/>
    </row>
    <row r="243" spans="2:9" ht="15" hidden="1" thickBot="1" x14ac:dyDescent="0.4">
      <c r="B243" s="11">
        <v>233</v>
      </c>
      <c r="C243" s="94"/>
      <c r="D243" s="95"/>
      <c r="E243" s="62"/>
      <c r="F243" s="96"/>
      <c r="G243" s="97"/>
      <c r="H243" s="99"/>
      <c r="I243" s="419"/>
    </row>
    <row r="244" spans="2:9" ht="15" hidden="1" thickBot="1" x14ac:dyDescent="0.4">
      <c r="B244" s="11">
        <v>234</v>
      </c>
      <c r="C244" s="94"/>
      <c r="D244" s="95"/>
      <c r="E244" s="62"/>
      <c r="F244" s="96"/>
      <c r="G244" s="97"/>
      <c r="H244" s="99"/>
      <c r="I244" s="419"/>
    </row>
    <row r="245" spans="2:9" ht="15" hidden="1" thickBot="1" x14ac:dyDescent="0.4">
      <c r="B245" s="11">
        <v>235</v>
      </c>
      <c r="C245" s="94"/>
      <c r="D245" s="95"/>
      <c r="E245" s="62"/>
      <c r="F245" s="96"/>
      <c r="G245" s="97"/>
      <c r="H245" s="99"/>
      <c r="I245" s="419"/>
    </row>
    <row r="246" spans="2:9" ht="15" hidden="1" thickBot="1" x14ac:dyDescent="0.4">
      <c r="B246" s="11">
        <v>236</v>
      </c>
      <c r="C246" s="94"/>
      <c r="D246" s="95"/>
      <c r="E246" s="62"/>
      <c r="F246" s="96"/>
      <c r="G246" s="97"/>
      <c r="H246" s="99"/>
      <c r="I246" s="419"/>
    </row>
    <row r="247" spans="2:9" ht="15" hidden="1" thickBot="1" x14ac:dyDescent="0.4">
      <c r="B247" s="11">
        <v>237</v>
      </c>
      <c r="C247" s="94"/>
      <c r="D247" s="95"/>
      <c r="E247" s="62"/>
      <c r="F247" s="96"/>
      <c r="G247" s="97"/>
      <c r="H247" s="99"/>
      <c r="I247" s="419"/>
    </row>
    <row r="248" spans="2:9" ht="15" hidden="1" thickBot="1" x14ac:dyDescent="0.4">
      <c r="B248" s="11">
        <v>238</v>
      </c>
      <c r="C248" s="94"/>
      <c r="D248" s="95"/>
      <c r="E248" s="62"/>
      <c r="F248" s="96"/>
      <c r="G248" s="97"/>
      <c r="H248" s="99"/>
      <c r="I248" s="419"/>
    </row>
    <row r="249" spans="2:9" ht="15" hidden="1" thickBot="1" x14ac:dyDescent="0.4">
      <c r="B249" s="11">
        <v>239</v>
      </c>
      <c r="C249" s="94"/>
      <c r="D249" s="95"/>
      <c r="E249" s="62"/>
      <c r="F249" s="96"/>
      <c r="G249" s="97"/>
      <c r="H249" s="99"/>
      <c r="I249" s="419"/>
    </row>
    <row r="250" spans="2:9" ht="15" hidden="1" thickBot="1" x14ac:dyDescent="0.4">
      <c r="B250" s="11">
        <v>240</v>
      </c>
      <c r="C250" s="94"/>
      <c r="D250" s="95"/>
      <c r="E250" s="62"/>
      <c r="F250" s="96"/>
      <c r="G250" s="97"/>
      <c r="H250" s="99"/>
      <c r="I250" s="419"/>
    </row>
    <row r="251" spans="2:9" ht="15" hidden="1" thickBot="1" x14ac:dyDescent="0.4">
      <c r="B251" s="11">
        <v>241</v>
      </c>
      <c r="C251" s="94"/>
      <c r="D251" s="95"/>
      <c r="E251" s="62"/>
      <c r="F251" s="96"/>
      <c r="G251" s="97"/>
      <c r="H251" s="99"/>
      <c r="I251" s="419"/>
    </row>
    <row r="252" spans="2:9" ht="15" hidden="1" thickBot="1" x14ac:dyDescent="0.4">
      <c r="B252" s="11">
        <v>242</v>
      </c>
      <c r="C252" s="94"/>
      <c r="D252" s="95"/>
      <c r="E252" s="62"/>
      <c r="F252" s="96"/>
      <c r="G252" s="97"/>
      <c r="H252" s="99"/>
      <c r="I252" s="419"/>
    </row>
    <row r="253" spans="2:9" ht="15" hidden="1" thickBot="1" x14ac:dyDescent="0.4">
      <c r="B253" s="11">
        <v>243</v>
      </c>
      <c r="C253" s="94"/>
      <c r="D253" s="95"/>
      <c r="E253" s="62"/>
      <c r="F253" s="96"/>
      <c r="G253" s="97"/>
      <c r="H253" s="99"/>
      <c r="I253" s="419"/>
    </row>
    <row r="254" spans="2:9" ht="15" hidden="1" thickBot="1" x14ac:dyDescent="0.4">
      <c r="B254" s="11">
        <v>244</v>
      </c>
      <c r="C254" s="94"/>
      <c r="D254" s="95"/>
      <c r="E254" s="62"/>
      <c r="F254" s="96"/>
      <c r="G254" s="97"/>
      <c r="H254" s="99"/>
      <c r="I254" s="419"/>
    </row>
    <row r="255" spans="2:9" ht="15" hidden="1" thickBot="1" x14ac:dyDescent="0.4">
      <c r="B255" s="11">
        <v>245</v>
      </c>
      <c r="C255" s="94"/>
      <c r="D255" s="95"/>
      <c r="E255" s="62"/>
      <c r="F255" s="96"/>
      <c r="G255" s="97"/>
      <c r="H255" s="99"/>
      <c r="I255" s="419"/>
    </row>
    <row r="256" spans="2:9" ht="15" hidden="1" thickBot="1" x14ac:dyDescent="0.4">
      <c r="B256" s="11">
        <v>246</v>
      </c>
      <c r="C256" s="94"/>
      <c r="D256" s="95"/>
      <c r="E256" s="62"/>
      <c r="F256" s="96"/>
      <c r="G256" s="97"/>
      <c r="H256" s="99"/>
      <c r="I256" s="419"/>
    </row>
    <row r="257" spans="2:9" ht="15" hidden="1" thickBot="1" x14ac:dyDescent="0.4">
      <c r="B257" s="11">
        <v>247</v>
      </c>
      <c r="C257" s="94"/>
      <c r="D257" s="95"/>
      <c r="E257" s="62"/>
      <c r="F257" s="96"/>
      <c r="G257" s="97"/>
      <c r="H257" s="99"/>
      <c r="I257" s="419"/>
    </row>
    <row r="258" spans="2:9" ht="15" hidden="1" thickBot="1" x14ac:dyDescent="0.4">
      <c r="B258" s="11">
        <v>248</v>
      </c>
      <c r="C258" s="94"/>
      <c r="D258" s="95"/>
      <c r="E258" s="62"/>
      <c r="F258" s="96"/>
      <c r="G258" s="97"/>
      <c r="H258" s="99"/>
      <c r="I258" s="419"/>
    </row>
    <row r="259" spans="2:9" ht="15" hidden="1" thickBot="1" x14ac:dyDescent="0.4">
      <c r="B259" s="11">
        <v>249</v>
      </c>
      <c r="C259" s="94"/>
      <c r="D259" s="95"/>
      <c r="E259" s="62"/>
      <c r="F259" s="96"/>
      <c r="G259" s="97"/>
      <c r="H259" s="99"/>
      <c r="I259" s="419"/>
    </row>
    <row r="260" spans="2:9" ht="15" hidden="1" thickBot="1" x14ac:dyDescent="0.4">
      <c r="B260" s="11">
        <v>250</v>
      </c>
      <c r="C260" s="94"/>
      <c r="D260" s="95"/>
      <c r="E260" s="62"/>
      <c r="F260" s="96"/>
      <c r="G260" s="97"/>
      <c r="H260" s="99"/>
      <c r="I260" s="419"/>
    </row>
    <row r="261" spans="2:9" ht="15" hidden="1" thickBot="1" x14ac:dyDescent="0.4">
      <c r="B261" s="11">
        <v>251</v>
      </c>
      <c r="C261" s="94"/>
      <c r="D261" s="95"/>
      <c r="E261" s="62"/>
      <c r="F261" s="96"/>
      <c r="G261" s="97"/>
      <c r="H261" s="99"/>
      <c r="I261" s="419"/>
    </row>
    <row r="262" spans="2:9" ht="15" hidden="1" thickBot="1" x14ac:dyDescent="0.4">
      <c r="B262" s="11">
        <v>252</v>
      </c>
      <c r="C262" s="94"/>
      <c r="D262" s="95"/>
      <c r="E262" s="62"/>
      <c r="F262" s="96"/>
      <c r="G262" s="97"/>
      <c r="H262" s="99"/>
      <c r="I262" s="419"/>
    </row>
    <row r="263" spans="2:9" ht="15" thickBot="1" x14ac:dyDescent="0.4">
      <c r="B263" s="26" t="s">
        <v>3</v>
      </c>
      <c r="C263" s="26"/>
      <c r="D263" s="100">
        <f>SUM(D11:D262)</f>
        <v>65891.790000000008</v>
      </c>
      <c r="E263" s="100">
        <f>SUM(E11:E131)</f>
        <v>10759.810000000001</v>
      </c>
      <c r="F263" s="101">
        <v>121</v>
      </c>
      <c r="G263" s="79"/>
      <c r="H263" s="80"/>
      <c r="I263" s="420"/>
    </row>
    <row r="265" spans="2:9" x14ac:dyDescent="0.35">
      <c r="B265" s="61" t="s">
        <v>227</v>
      </c>
    </row>
    <row r="266" spans="2:9" x14ac:dyDescent="0.35">
      <c r="B266" s="102" t="s">
        <v>230</v>
      </c>
    </row>
  </sheetData>
  <autoFilter ref="B3:I8" xr:uid="{469BED26-D6D0-417D-AA59-9D7589F63EB3}">
    <filterColumn colId="0" showButton="0"/>
  </autoFilter>
  <mergeCells count="8">
    <mergeCell ref="I159:I195"/>
    <mergeCell ref="I196:I232"/>
    <mergeCell ref="I233:I263"/>
    <mergeCell ref="I6:I8"/>
    <mergeCell ref="I11:I47"/>
    <mergeCell ref="I48:I84"/>
    <mergeCell ref="I85:I121"/>
    <mergeCell ref="I122:I158"/>
  </mergeCells>
  <pageMargins left="0.70866141732283472" right="0.70866141732283472" top="0.39370078740157483" bottom="0.74803149606299213" header="0.31496062992125984" footer="0.31496062992125984"/>
  <pageSetup paperSize="9" scale="47" fitToHeight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7DAC3-D52B-4F03-954C-3E35D6222B14}">
  <sheetPr>
    <pageSetUpPr fitToPage="1"/>
  </sheetPr>
  <dimension ref="A1:K68"/>
  <sheetViews>
    <sheetView workbookViewId="0">
      <selection activeCell="H13" sqref="H13:H63"/>
    </sheetView>
  </sheetViews>
  <sheetFormatPr defaultColWidth="9" defaultRowHeight="14" x14ac:dyDescent="0.3"/>
  <cols>
    <col min="1" max="1" width="5.7265625" style="143" customWidth="1"/>
    <col min="2" max="2" width="11.26953125" style="143" customWidth="1"/>
    <col min="3" max="3" width="13.1796875" style="169" customWidth="1"/>
    <col min="4" max="4" width="10.1796875" style="169" customWidth="1"/>
    <col min="5" max="5" width="18.54296875" style="143" customWidth="1"/>
    <col min="6" max="6" width="24.7265625" style="143" customWidth="1"/>
    <col min="7" max="7" width="29" style="180" customWidth="1"/>
    <col min="8" max="8" width="44" style="143" customWidth="1"/>
    <col min="9" max="16384" width="9" style="143"/>
  </cols>
  <sheetData>
    <row r="1" spans="1:8" ht="14.5" x14ac:dyDescent="0.35">
      <c r="A1" s="373" t="s">
        <v>1271</v>
      </c>
    </row>
    <row r="2" spans="1:8" x14ac:dyDescent="0.3">
      <c r="A2" s="142" t="s">
        <v>226</v>
      </c>
      <c r="B2" s="142"/>
      <c r="C2" s="159"/>
      <c r="D2" s="159"/>
      <c r="E2" s="142"/>
      <c r="F2" s="142"/>
      <c r="G2" s="170"/>
    </row>
    <row r="5" spans="1:8" s="144" customFormat="1" ht="18" x14ac:dyDescent="0.4">
      <c r="A5" s="425" t="s">
        <v>12</v>
      </c>
      <c r="B5" s="425"/>
      <c r="C5" s="160" t="s">
        <v>521</v>
      </c>
      <c r="D5" s="160"/>
      <c r="G5" s="171"/>
    </row>
    <row r="6" spans="1:8" x14ac:dyDescent="0.3">
      <c r="B6" s="1"/>
      <c r="C6" s="137"/>
      <c r="D6" s="137"/>
      <c r="E6" s="1"/>
      <c r="F6" s="1"/>
      <c r="G6" s="172"/>
    </row>
    <row r="7" spans="1:8" s="35" customFormat="1" ht="39" x14ac:dyDescent="0.3">
      <c r="A7" s="145">
        <v>2023</v>
      </c>
      <c r="B7" s="145" t="s">
        <v>6</v>
      </c>
      <c r="C7" s="161" t="s">
        <v>13</v>
      </c>
      <c r="D7" s="161" t="s">
        <v>14</v>
      </c>
      <c r="E7" s="145" t="s">
        <v>11</v>
      </c>
      <c r="F7" s="145" t="s">
        <v>8</v>
      </c>
      <c r="G7" s="173" t="s">
        <v>9</v>
      </c>
      <c r="H7" s="145" t="s">
        <v>15</v>
      </c>
    </row>
    <row r="8" spans="1:8" s="149" customFormat="1" ht="28" x14ac:dyDescent="0.3">
      <c r="A8" s="146" t="s">
        <v>0</v>
      </c>
      <c r="B8" s="147" t="s">
        <v>522</v>
      </c>
      <c r="C8" s="162">
        <v>633.35</v>
      </c>
      <c r="D8" s="163">
        <v>0</v>
      </c>
      <c r="E8" s="148">
        <v>1</v>
      </c>
      <c r="F8" s="148" t="s">
        <v>523</v>
      </c>
      <c r="G8" s="174" t="s">
        <v>524</v>
      </c>
      <c r="H8" s="426"/>
    </row>
    <row r="9" spans="1:8" s="149" customFormat="1" ht="28" x14ac:dyDescent="0.3">
      <c r="A9" s="146" t="s">
        <v>1</v>
      </c>
      <c r="B9" s="147" t="s">
        <v>522</v>
      </c>
      <c r="C9" s="162">
        <v>589.4</v>
      </c>
      <c r="D9" s="163">
        <v>0</v>
      </c>
      <c r="E9" s="148">
        <v>1</v>
      </c>
      <c r="F9" s="148" t="s">
        <v>525</v>
      </c>
      <c r="G9" s="174" t="s">
        <v>524</v>
      </c>
      <c r="H9" s="426"/>
    </row>
    <row r="10" spans="1:8" s="149" customFormat="1" x14ac:dyDescent="0.3">
      <c r="A10" s="150" t="s">
        <v>3</v>
      </c>
      <c r="B10" s="152"/>
      <c r="C10" s="164">
        <f>SUM(C8:C9)</f>
        <v>1222.75</v>
      </c>
      <c r="D10" s="164">
        <f>SUM(D9:D9)</f>
        <v>0</v>
      </c>
      <c r="E10" s="151"/>
      <c r="F10" s="153"/>
      <c r="G10" s="175"/>
      <c r="H10" s="426"/>
    </row>
    <row r="11" spans="1:8" s="35" customFormat="1" ht="13" x14ac:dyDescent="0.3">
      <c r="A11" s="154"/>
      <c r="C11" s="165"/>
      <c r="D11" s="165"/>
      <c r="E11" s="155"/>
      <c r="F11" s="155"/>
      <c r="G11" s="176"/>
    </row>
    <row r="12" spans="1:8" s="35" customFormat="1" ht="39" x14ac:dyDescent="0.3">
      <c r="A12" s="145">
        <v>2024</v>
      </c>
      <c r="B12" s="145" t="s">
        <v>6</v>
      </c>
      <c r="C12" s="161" t="s">
        <v>7</v>
      </c>
      <c r="D12" s="161" t="s">
        <v>14</v>
      </c>
      <c r="E12" s="145" t="s">
        <v>11</v>
      </c>
      <c r="F12" s="145" t="s">
        <v>8</v>
      </c>
      <c r="G12" s="173" t="s">
        <v>9</v>
      </c>
      <c r="H12" s="145" t="s">
        <v>15</v>
      </c>
    </row>
    <row r="13" spans="1:8" s="149" customFormat="1" ht="28" x14ac:dyDescent="0.3">
      <c r="A13" s="146" t="s">
        <v>0</v>
      </c>
      <c r="B13" s="147" t="s">
        <v>526</v>
      </c>
      <c r="C13" s="166">
        <v>678.7</v>
      </c>
      <c r="D13" s="166">
        <v>0</v>
      </c>
      <c r="E13" s="148">
        <v>1</v>
      </c>
      <c r="F13" s="146" t="s">
        <v>523</v>
      </c>
      <c r="G13" s="174" t="s">
        <v>524</v>
      </c>
      <c r="H13" s="427" t="s">
        <v>527</v>
      </c>
    </row>
    <row r="14" spans="1:8" s="149" customFormat="1" ht="28" x14ac:dyDescent="0.3">
      <c r="A14" s="150" t="s">
        <v>1</v>
      </c>
      <c r="B14" s="147" t="s">
        <v>528</v>
      </c>
      <c r="C14" s="164">
        <v>845.4</v>
      </c>
      <c r="D14" s="166">
        <v>0</v>
      </c>
      <c r="E14" s="151">
        <v>1</v>
      </c>
      <c r="F14" s="146" t="s">
        <v>523</v>
      </c>
      <c r="G14" s="174" t="s">
        <v>524</v>
      </c>
      <c r="H14" s="427"/>
    </row>
    <row r="15" spans="1:8" s="149" customFormat="1" ht="28" x14ac:dyDescent="0.3">
      <c r="A15" s="146" t="s">
        <v>2</v>
      </c>
      <c r="B15" s="147" t="s">
        <v>529</v>
      </c>
      <c r="C15" s="164">
        <v>18.100000000000001</v>
      </c>
      <c r="D15" s="166">
        <v>0</v>
      </c>
      <c r="E15" s="151">
        <v>1</v>
      </c>
      <c r="F15" s="150" t="s">
        <v>232</v>
      </c>
      <c r="G15" s="174" t="s">
        <v>530</v>
      </c>
      <c r="H15" s="427"/>
    </row>
    <row r="16" spans="1:8" s="149" customFormat="1" x14ac:dyDescent="0.3">
      <c r="A16" s="150" t="s">
        <v>377</v>
      </c>
      <c r="B16" s="147" t="s">
        <v>531</v>
      </c>
      <c r="C16" s="164">
        <v>268.10000000000002</v>
      </c>
      <c r="D16" s="166">
        <v>0</v>
      </c>
      <c r="E16" s="150" t="s">
        <v>532</v>
      </c>
      <c r="F16" s="150" t="s">
        <v>232</v>
      </c>
      <c r="G16" s="177" t="s">
        <v>533</v>
      </c>
      <c r="H16" s="427"/>
    </row>
    <row r="17" spans="1:11" s="149" customFormat="1" ht="28" x14ac:dyDescent="0.3">
      <c r="A17" s="146" t="s">
        <v>379</v>
      </c>
      <c r="B17" s="152" t="s">
        <v>534</v>
      </c>
      <c r="C17" s="164">
        <v>630.85</v>
      </c>
      <c r="D17" s="166">
        <v>0</v>
      </c>
      <c r="E17" s="151">
        <v>1</v>
      </c>
      <c r="F17" s="146" t="s">
        <v>523</v>
      </c>
      <c r="G17" s="177" t="s">
        <v>535</v>
      </c>
      <c r="H17" s="427"/>
    </row>
    <row r="18" spans="1:11" s="149" customFormat="1" ht="28" x14ac:dyDescent="0.3">
      <c r="A18" s="150" t="s">
        <v>381</v>
      </c>
      <c r="B18" s="152" t="s">
        <v>534</v>
      </c>
      <c r="C18" s="164">
        <v>653.35</v>
      </c>
      <c r="D18" s="166">
        <v>0</v>
      </c>
      <c r="E18" s="151">
        <v>1</v>
      </c>
      <c r="F18" s="146" t="s">
        <v>523</v>
      </c>
      <c r="G18" s="177" t="s">
        <v>524</v>
      </c>
      <c r="H18" s="427"/>
    </row>
    <row r="19" spans="1:11" s="149" customFormat="1" ht="28" x14ac:dyDescent="0.3">
      <c r="A19" s="146" t="s">
        <v>383</v>
      </c>
      <c r="B19" s="152" t="s">
        <v>536</v>
      </c>
      <c r="C19" s="164">
        <v>639.35</v>
      </c>
      <c r="D19" s="166">
        <v>0</v>
      </c>
      <c r="E19" s="151">
        <v>1</v>
      </c>
      <c r="F19" s="146" t="s">
        <v>523</v>
      </c>
      <c r="G19" s="177" t="s">
        <v>524</v>
      </c>
      <c r="H19" s="427"/>
    </row>
    <row r="20" spans="1:11" s="149" customFormat="1" ht="28" x14ac:dyDescent="0.3">
      <c r="A20" s="150" t="s">
        <v>386</v>
      </c>
      <c r="B20" s="152" t="s">
        <v>536</v>
      </c>
      <c r="C20" s="164">
        <v>580.70000000000005</v>
      </c>
      <c r="D20" s="166">
        <v>0</v>
      </c>
      <c r="E20" s="151">
        <v>1</v>
      </c>
      <c r="F20" s="146" t="s">
        <v>523</v>
      </c>
      <c r="G20" s="177" t="s">
        <v>524</v>
      </c>
      <c r="H20" s="427"/>
    </row>
    <row r="21" spans="1:11" s="149" customFormat="1" ht="28" x14ac:dyDescent="0.3">
      <c r="A21" s="146" t="s">
        <v>389</v>
      </c>
      <c r="B21" s="152" t="s">
        <v>537</v>
      </c>
      <c r="C21" s="164">
        <v>343.25</v>
      </c>
      <c r="D21" s="166">
        <v>0</v>
      </c>
      <c r="E21" s="151">
        <v>1</v>
      </c>
      <c r="F21" s="150" t="s">
        <v>538</v>
      </c>
      <c r="G21" s="177" t="s">
        <v>539</v>
      </c>
      <c r="H21" s="427"/>
    </row>
    <row r="22" spans="1:11" s="149" customFormat="1" ht="28" x14ac:dyDescent="0.3">
      <c r="A22" s="150" t="s">
        <v>391</v>
      </c>
      <c r="B22" s="152" t="s">
        <v>540</v>
      </c>
      <c r="C22" s="164">
        <v>22.5</v>
      </c>
      <c r="D22" s="166">
        <v>0</v>
      </c>
      <c r="E22" s="151">
        <v>1</v>
      </c>
      <c r="F22" s="150" t="s">
        <v>232</v>
      </c>
      <c r="G22" s="177" t="s">
        <v>541</v>
      </c>
      <c r="H22" s="427"/>
    </row>
    <row r="23" spans="1:11" s="149" customFormat="1" x14ac:dyDescent="0.3">
      <c r="A23" s="146" t="s">
        <v>393</v>
      </c>
      <c r="B23" s="152" t="s">
        <v>542</v>
      </c>
      <c r="C23" s="164">
        <v>22.5</v>
      </c>
      <c r="D23" s="166">
        <v>0</v>
      </c>
      <c r="E23" s="151">
        <v>1</v>
      </c>
      <c r="F23" s="150" t="s">
        <v>232</v>
      </c>
      <c r="G23" s="177" t="s">
        <v>543</v>
      </c>
      <c r="H23" s="427"/>
      <c r="K23" s="156"/>
    </row>
    <row r="24" spans="1:11" s="149" customFormat="1" x14ac:dyDescent="0.3">
      <c r="A24" s="150" t="s">
        <v>395</v>
      </c>
      <c r="B24" s="152" t="s">
        <v>544</v>
      </c>
      <c r="C24" s="164">
        <v>22.5</v>
      </c>
      <c r="D24" s="166">
        <v>0</v>
      </c>
      <c r="E24" s="151">
        <v>1</v>
      </c>
      <c r="F24" s="150" t="s">
        <v>232</v>
      </c>
      <c r="G24" s="177" t="s">
        <v>543</v>
      </c>
      <c r="H24" s="427"/>
    </row>
    <row r="25" spans="1:11" s="149" customFormat="1" x14ac:dyDescent="0.3">
      <c r="A25" s="146" t="s">
        <v>397</v>
      </c>
      <c r="B25" s="152" t="s">
        <v>544</v>
      </c>
      <c r="C25" s="164">
        <v>22.5</v>
      </c>
      <c r="D25" s="166">
        <v>0</v>
      </c>
      <c r="E25" s="151">
        <v>1</v>
      </c>
      <c r="F25" s="150" t="s">
        <v>232</v>
      </c>
      <c r="G25" s="177" t="s">
        <v>543</v>
      </c>
      <c r="H25" s="427"/>
    </row>
    <row r="26" spans="1:11" s="149" customFormat="1" x14ac:dyDescent="0.3">
      <c r="A26" s="150" t="s">
        <v>399</v>
      </c>
      <c r="B26" s="152" t="s">
        <v>545</v>
      </c>
      <c r="C26" s="164">
        <v>54.08</v>
      </c>
      <c r="D26" s="166">
        <v>0</v>
      </c>
      <c r="E26" s="151">
        <v>1</v>
      </c>
      <c r="F26" s="150" t="s">
        <v>232</v>
      </c>
      <c r="G26" s="177" t="s">
        <v>543</v>
      </c>
      <c r="H26" s="427"/>
    </row>
    <row r="27" spans="1:11" s="149" customFormat="1" ht="28" x14ac:dyDescent="0.3">
      <c r="A27" s="146" t="s">
        <v>402</v>
      </c>
      <c r="B27" s="152" t="s">
        <v>546</v>
      </c>
      <c r="C27" s="164">
        <v>693.35</v>
      </c>
      <c r="D27" s="166">
        <v>0</v>
      </c>
      <c r="E27" s="151">
        <v>1</v>
      </c>
      <c r="F27" s="146" t="s">
        <v>523</v>
      </c>
      <c r="G27" s="177" t="s">
        <v>547</v>
      </c>
      <c r="H27" s="427"/>
    </row>
    <row r="28" spans="1:11" s="149" customFormat="1" x14ac:dyDescent="0.3">
      <c r="A28" s="150" t="s">
        <v>548</v>
      </c>
      <c r="B28" s="152" t="s">
        <v>549</v>
      </c>
      <c r="C28" s="164">
        <v>112.5</v>
      </c>
      <c r="D28" s="166">
        <v>0</v>
      </c>
      <c r="E28" s="151">
        <v>5</v>
      </c>
      <c r="F28" s="150" t="s">
        <v>232</v>
      </c>
      <c r="G28" s="177" t="s">
        <v>543</v>
      </c>
      <c r="H28" s="427"/>
    </row>
    <row r="29" spans="1:11" s="149" customFormat="1" x14ac:dyDescent="0.3">
      <c r="A29" s="146" t="s">
        <v>405</v>
      </c>
      <c r="B29" s="152" t="s">
        <v>550</v>
      </c>
      <c r="C29" s="164">
        <v>103.5</v>
      </c>
      <c r="D29" s="166">
        <v>0</v>
      </c>
      <c r="E29" s="151">
        <v>1</v>
      </c>
      <c r="F29" s="150" t="s">
        <v>232</v>
      </c>
      <c r="G29" s="177" t="s">
        <v>543</v>
      </c>
      <c r="H29" s="427"/>
    </row>
    <row r="30" spans="1:11" s="149" customFormat="1" x14ac:dyDescent="0.3">
      <c r="A30" s="150" t="s">
        <v>407</v>
      </c>
      <c r="B30" s="152" t="s">
        <v>551</v>
      </c>
      <c r="C30" s="164">
        <v>22.5</v>
      </c>
      <c r="D30" s="166">
        <v>0</v>
      </c>
      <c r="E30" s="151">
        <v>1</v>
      </c>
      <c r="F30" s="150" t="s">
        <v>232</v>
      </c>
      <c r="G30" s="177" t="s">
        <v>543</v>
      </c>
      <c r="H30" s="427"/>
    </row>
    <row r="31" spans="1:11" s="149" customFormat="1" x14ac:dyDescent="0.3">
      <c r="A31" s="146" t="s">
        <v>409</v>
      </c>
      <c r="B31" s="152" t="s">
        <v>552</v>
      </c>
      <c r="C31" s="164">
        <v>121</v>
      </c>
      <c r="D31" s="166">
        <v>0</v>
      </c>
      <c r="E31" s="151">
        <v>1</v>
      </c>
      <c r="F31" s="150" t="s">
        <v>232</v>
      </c>
      <c r="G31" s="177" t="s">
        <v>543</v>
      </c>
      <c r="H31" s="427"/>
    </row>
    <row r="32" spans="1:11" s="149" customFormat="1" x14ac:dyDescent="0.3">
      <c r="A32" s="150" t="s">
        <v>410</v>
      </c>
      <c r="B32" s="152" t="s">
        <v>553</v>
      </c>
      <c r="C32" s="164">
        <v>41.4</v>
      </c>
      <c r="D32" s="166">
        <v>0</v>
      </c>
      <c r="E32" s="151">
        <v>1</v>
      </c>
      <c r="F32" s="150" t="s">
        <v>232</v>
      </c>
      <c r="G32" s="177" t="s">
        <v>543</v>
      </c>
      <c r="H32" s="427"/>
    </row>
    <row r="33" spans="1:8" s="149" customFormat="1" x14ac:dyDescent="0.3">
      <c r="A33" s="146" t="s">
        <v>412</v>
      </c>
      <c r="B33" s="152" t="s">
        <v>554</v>
      </c>
      <c r="C33" s="164">
        <v>200.5</v>
      </c>
      <c r="D33" s="166">
        <v>0</v>
      </c>
      <c r="E33" s="151">
        <v>4</v>
      </c>
      <c r="F33" s="150" t="s">
        <v>232</v>
      </c>
      <c r="G33" s="177" t="s">
        <v>555</v>
      </c>
      <c r="H33" s="427"/>
    </row>
    <row r="34" spans="1:8" s="149" customFormat="1" x14ac:dyDescent="0.3">
      <c r="A34" s="150" t="s">
        <v>414</v>
      </c>
      <c r="B34" s="152" t="s">
        <v>556</v>
      </c>
      <c r="C34" s="164">
        <v>86.31</v>
      </c>
      <c r="D34" s="166">
        <v>0</v>
      </c>
      <c r="E34" s="151">
        <v>1</v>
      </c>
      <c r="F34" s="150" t="s">
        <v>232</v>
      </c>
      <c r="G34" s="177" t="s">
        <v>557</v>
      </c>
      <c r="H34" s="427"/>
    </row>
    <row r="35" spans="1:8" s="149" customFormat="1" x14ac:dyDescent="0.3">
      <c r="A35" s="146" t="s">
        <v>416</v>
      </c>
      <c r="B35" s="152" t="s">
        <v>558</v>
      </c>
      <c r="C35" s="164">
        <v>161.5</v>
      </c>
      <c r="D35" s="166">
        <v>0</v>
      </c>
      <c r="E35" s="151">
        <v>1</v>
      </c>
      <c r="F35" s="150" t="s">
        <v>232</v>
      </c>
      <c r="G35" s="177" t="s">
        <v>559</v>
      </c>
      <c r="H35" s="427"/>
    </row>
    <row r="36" spans="1:8" s="149" customFormat="1" ht="28" x14ac:dyDescent="0.3">
      <c r="A36" s="150" t="s">
        <v>418</v>
      </c>
      <c r="B36" s="152" t="s">
        <v>560</v>
      </c>
      <c r="C36" s="164">
        <v>316.3</v>
      </c>
      <c r="D36" s="166">
        <v>0</v>
      </c>
      <c r="E36" s="151">
        <v>1</v>
      </c>
      <c r="F36" s="150" t="s">
        <v>232</v>
      </c>
      <c r="G36" s="177" t="s">
        <v>524</v>
      </c>
      <c r="H36" s="427"/>
    </row>
    <row r="37" spans="1:8" s="149" customFormat="1" x14ac:dyDescent="0.3">
      <c r="A37" s="146" t="s">
        <v>420</v>
      </c>
      <c r="B37" s="152" t="s">
        <v>561</v>
      </c>
      <c r="C37" s="164">
        <v>16</v>
      </c>
      <c r="D37" s="166">
        <v>0</v>
      </c>
      <c r="E37" s="151">
        <v>1</v>
      </c>
      <c r="F37" s="150" t="s">
        <v>232</v>
      </c>
      <c r="G37" s="177" t="s">
        <v>559</v>
      </c>
      <c r="H37" s="427"/>
    </row>
    <row r="38" spans="1:8" s="149" customFormat="1" x14ac:dyDescent="0.3">
      <c r="A38" s="150" t="s">
        <v>422</v>
      </c>
      <c r="B38" s="152" t="s">
        <v>562</v>
      </c>
      <c r="C38" s="164">
        <v>62.5</v>
      </c>
      <c r="D38" s="166">
        <v>0</v>
      </c>
      <c r="E38" s="151">
        <v>1</v>
      </c>
      <c r="F38" s="150" t="s">
        <v>232</v>
      </c>
      <c r="G38" s="177" t="s">
        <v>559</v>
      </c>
      <c r="H38" s="427"/>
    </row>
    <row r="39" spans="1:8" s="149" customFormat="1" x14ac:dyDescent="0.3">
      <c r="A39" s="146" t="s">
        <v>424</v>
      </c>
      <c r="B39" s="152" t="s">
        <v>563</v>
      </c>
      <c r="C39" s="164">
        <v>22.5</v>
      </c>
      <c r="D39" s="166">
        <v>0</v>
      </c>
      <c r="E39" s="151">
        <v>1</v>
      </c>
      <c r="F39" s="150" t="s">
        <v>232</v>
      </c>
      <c r="G39" s="177" t="s">
        <v>557</v>
      </c>
      <c r="H39" s="427"/>
    </row>
    <row r="40" spans="1:8" s="149" customFormat="1" x14ac:dyDescent="0.3">
      <c r="A40" s="150" t="s">
        <v>426</v>
      </c>
      <c r="B40" s="152" t="s">
        <v>564</v>
      </c>
      <c r="C40" s="164">
        <v>22.5</v>
      </c>
      <c r="D40" s="166">
        <v>0</v>
      </c>
      <c r="E40" s="151">
        <v>1</v>
      </c>
      <c r="F40" s="150" t="s">
        <v>232</v>
      </c>
      <c r="G40" s="177" t="s">
        <v>565</v>
      </c>
      <c r="H40" s="427"/>
    </row>
    <row r="41" spans="1:8" s="149" customFormat="1" x14ac:dyDescent="0.3">
      <c r="A41" s="146" t="s">
        <v>428</v>
      </c>
      <c r="B41" s="152" t="s">
        <v>564</v>
      </c>
      <c r="C41" s="164">
        <v>22.5</v>
      </c>
      <c r="D41" s="166">
        <v>0</v>
      </c>
      <c r="E41" s="150" t="s">
        <v>566</v>
      </c>
      <c r="F41" s="150" t="s">
        <v>232</v>
      </c>
      <c r="G41" s="177" t="s">
        <v>565</v>
      </c>
      <c r="H41" s="427"/>
    </row>
    <row r="42" spans="1:8" s="149" customFormat="1" ht="28" x14ac:dyDescent="0.3">
      <c r="A42" s="150" t="s">
        <v>430</v>
      </c>
      <c r="B42" s="152" t="s">
        <v>567</v>
      </c>
      <c r="C42" s="164">
        <v>1612.8</v>
      </c>
      <c r="D42" s="166">
        <v>0</v>
      </c>
      <c r="E42" s="151">
        <v>1</v>
      </c>
      <c r="F42" s="146" t="s">
        <v>523</v>
      </c>
      <c r="G42" s="177" t="s">
        <v>568</v>
      </c>
      <c r="H42" s="427"/>
    </row>
    <row r="43" spans="1:8" s="149" customFormat="1" ht="28" x14ac:dyDescent="0.3">
      <c r="A43" s="146" t="s">
        <v>432</v>
      </c>
      <c r="B43" s="152" t="s">
        <v>569</v>
      </c>
      <c r="C43" s="164">
        <v>1218.05</v>
      </c>
      <c r="D43" s="166">
        <v>0</v>
      </c>
      <c r="E43" s="151">
        <v>1</v>
      </c>
      <c r="F43" s="146" t="s">
        <v>523</v>
      </c>
      <c r="G43" s="177" t="s">
        <v>524</v>
      </c>
      <c r="H43" s="427"/>
    </row>
    <row r="44" spans="1:8" s="149" customFormat="1" x14ac:dyDescent="0.3">
      <c r="A44" s="150" t="s">
        <v>435</v>
      </c>
      <c r="B44" s="152" t="s">
        <v>570</v>
      </c>
      <c r="C44" s="164">
        <v>22.5</v>
      </c>
      <c r="D44" s="166">
        <v>0</v>
      </c>
      <c r="E44" s="151">
        <v>1</v>
      </c>
      <c r="F44" s="150" t="s">
        <v>232</v>
      </c>
      <c r="G44" s="177" t="s">
        <v>571</v>
      </c>
      <c r="H44" s="427"/>
    </row>
    <row r="45" spans="1:8" s="149" customFormat="1" x14ac:dyDescent="0.3">
      <c r="A45" s="146" t="s">
        <v>438</v>
      </c>
      <c r="B45" s="152" t="s">
        <v>570</v>
      </c>
      <c r="C45" s="164">
        <v>22.5</v>
      </c>
      <c r="D45" s="166">
        <v>0</v>
      </c>
      <c r="E45" s="151">
        <v>1</v>
      </c>
      <c r="F45" s="150" t="s">
        <v>232</v>
      </c>
      <c r="G45" s="177" t="s">
        <v>571</v>
      </c>
      <c r="H45" s="427"/>
    </row>
    <row r="46" spans="1:8" s="149" customFormat="1" ht="28" x14ac:dyDescent="0.3">
      <c r="A46" s="150" t="s">
        <v>440</v>
      </c>
      <c r="B46" s="152" t="s">
        <v>572</v>
      </c>
      <c r="C46" s="164">
        <v>2677.35</v>
      </c>
      <c r="D46" s="166">
        <v>0</v>
      </c>
      <c r="E46" s="151">
        <v>1</v>
      </c>
      <c r="F46" s="146" t="s">
        <v>523</v>
      </c>
      <c r="G46" s="177" t="s">
        <v>524</v>
      </c>
      <c r="H46" s="427"/>
    </row>
    <row r="47" spans="1:8" s="149" customFormat="1" ht="28" x14ac:dyDescent="0.3">
      <c r="A47" s="146" t="s">
        <v>442</v>
      </c>
      <c r="B47" s="152" t="s">
        <v>573</v>
      </c>
      <c r="C47" s="164">
        <v>1462.25</v>
      </c>
      <c r="D47" s="166">
        <v>0</v>
      </c>
      <c r="E47" s="151">
        <v>1</v>
      </c>
      <c r="F47" s="146" t="s">
        <v>523</v>
      </c>
      <c r="G47" s="177" t="s">
        <v>524</v>
      </c>
      <c r="H47" s="427"/>
    </row>
    <row r="48" spans="1:8" s="149" customFormat="1" ht="28" x14ac:dyDescent="0.3">
      <c r="A48" s="150" t="s">
        <v>444</v>
      </c>
      <c r="B48" s="152" t="s">
        <v>574</v>
      </c>
      <c r="C48" s="164">
        <v>1935.5</v>
      </c>
      <c r="D48" s="166">
        <v>0</v>
      </c>
      <c r="E48" s="151">
        <v>1</v>
      </c>
      <c r="F48" s="146" t="s">
        <v>523</v>
      </c>
      <c r="G48" s="177" t="s">
        <v>524</v>
      </c>
      <c r="H48" s="427"/>
    </row>
    <row r="49" spans="1:8" s="149" customFormat="1" ht="28" x14ac:dyDescent="0.3">
      <c r="A49" s="146" t="s">
        <v>446</v>
      </c>
      <c r="B49" s="152" t="s">
        <v>575</v>
      </c>
      <c r="C49" s="164">
        <v>1884.8</v>
      </c>
      <c r="D49" s="166">
        <v>0</v>
      </c>
      <c r="E49" s="151">
        <v>1</v>
      </c>
      <c r="F49" s="146" t="s">
        <v>523</v>
      </c>
      <c r="G49" s="177" t="s">
        <v>576</v>
      </c>
      <c r="H49" s="427"/>
    </row>
    <row r="50" spans="1:8" s="149" customFormat="1" ht="28" x14ac:dyDescent="0.3">
      <c r="A50" s="150" t="s">
        <v>448</v>
      </c>
      <c r="B50" s="152" t="s">
        <v>577</v>
      </c>
      <c r="C50" s="164">
        <v>1782.95</v>
      </c>
      <c r="D50" s="166">
        <v>0</v>
      </c>
      <c r="E50" s="151">
        <v>1</v>
      </c>
      <c r="F50" s="146" t="s">
        <v>523</v>
      </c>
      <c r="G50" s="177" t="s">
        <v>524</v>
      </c>
      <c r="H50" s="427"/>
    </row>
    <row r="51" spans="1:8" s="149" customFormat="1" x14ac:dyDescent="0.3">
      <c r="A51" s="150" t="s">
        <v>454</v>
      </c>
      <c r="B51" s="152" t="s">
        <v>578</v>
      </c>
      <c r="C51" s="164">
        <v>45</v>
      </c>
      <c r="D51" s="166">
        <v>0</v>
      </c>
      <c r="E51" s="151">
        <v>2</v>
      </c>
      <c r="F51" s="150" t="s">
        <v>232</v>
      </c>
      <c r="G51" s="177" t="s">
        <v>579</v>
      </c>
      <c r="H51" s="427"/>
    </row>
    <row r="52" spans="1:8" s="149" customFormat="1" x14ac:dyDescent="0.3">
      <c r="A52" s="146" t="s">
        <v>457</v>
      </c>
      <c r="B52" s="152" t="s">
        <v>578</v>
      </c>
      <c r="C52" s="164">
        <v>67.5</v>
      </c>
      <c r="D52" s="166">
        <v>0</v>
      </c>
      <c r="E52" s="151">
        <v>2</v>
      </c>
      <c r="F52" s="150" t="s">
        <v>232</v>
      </c>
      <c r="G52" s="177" t="s">
        <v>580</v>
      </c>
      <c r="H52" s="427"/>
    </row>
    <row r="53" spans="1:8" s="149" customFormat="1" x14ac:dyDescent="0.3">
      <c r="A53" s="150" t="s">
        <v>459</v>
      </c>
      <c r="B53" s="152" t="s">
        <v>581</v>
      </c>
      <c r="C53" s="164">
        <v>369.5</v>
      </c>
      <c r="D53" s="166">
        <v>0</v>
      </c>
      <c r="E53" s="151">
        <v>1</v>
      </c>
      <c r="F53" s="150" t="s">
        <v>232</v>
      </c>
      <c r="G53" s="177" t="s">
        <v>582</v>
      </c>
      <c r="H53" s="427"/>
    </row>
    <row r="54" spans="1:8" s="149" customFormat="1" x14ac:dyDescent="0.3">
      <c r="A54" s="146" t="s">
        <v>462</v>
      </c>
      <c r="B54" s="152" t="s">
        <v>583</v>
      </c>
      <c r="C54" s="164">
        <v>45</v>
      </c>
      <c r="D54" s="166">
        <v>0</v>
      </c>
      <c r="E54" s="151">
        <v>2</v>
      </c>
      <c r="F54" s="150" t="s">
        <v>232</v>
      </c>
      <c r="G54" s="177" t="s">
        <v>584</v>
      </c>
      <c r="H54" s="427"/>
    </row>
    <row r="55" spans="1:8" s="149" customFormat="1" ht="28" x14ac:dyDescent="0.3">
      <c r="A55" s="150" t="s">
        <v>464</v>
      </c>
      <c r="B55" s="152" t="s">
        <v>585</v>
      </c>
      <c r="C55" s="164">
        <v>22.5</v>
      </c>
      <c r="D55" s="166">
        <v>0</v>
      </c>
      <c r="E55" s="151">
        <v>1</v>
      </c>
      <c r="F55" s="150" t="s">
        <v>232</v>
      </c>
      <c r="G55" s="177" t="s">
        <v>586</v>
      </c>
      <c r="H55" s="427"/>
    </row>
    <row r="56" spans="1:8" s="149" customFormat="1" x14ac:dyDescent="0.3">
      <c r="A56" s="146" t="s">
        <v>467</v>
      </c>
      <c r="B56" s="152" t="s">
        <v>587</v>
      </c>
      <c r="C56" s="164">
        <v>67.5</v>
      </c>
      <c r="D56" s="166">
        <v>0</v>
      </c>
      <c r="E56" s="151">
        <v>3</v>
      </c>
      <c r="F56" s="150" t="s">
        <v>232</v>
      </c>
      <c r="G56" s="177" t="s">
        <v>588</v>
      </c>
      <c r="H56" s="427"/>
    </row>
    <row r="57" spans="1:8" s="149" customFormat="1" ht="28" x14ac:dyDescent="0.3">
      <c r="A57" s="150" t="s">
        <v>470</v>
      </c>
      <c r="B57" s="152" t="s">
        <v>589</v>
      </c>
      <c r="C57" s="164">
        <v>972.5</v>
      </c>
      <c r="D57" s="166">
        <v>0</v>
      </c>
      <c r="E57" s="150" t="s">
        <v>566</v>
      </c>
      <c r="F57" s="150" t="s">
        <v>590</v>
      </c>
      <c r="G57" s="177" t="s">
        <v>533</v>
      </c>
      <c r="H57" s="427"/>
    </row>
    <row r="58" spans="1:8" s="149" customFormat="1" ht="28" x14ac:dyDescent="0.3">
      <c r="A58" s="146" t="s">
        <v>473</v>
      </c>
      <c r="B58" s="152" t="s">
        <v>589</v>
      </c>
      <c r="C58" s="164">
        <v>492.5</v>
      </c>
      <c r="D58" s="166">
        <v>0</v>
      </c>
      <c r="E58" s="151">
        <v>1</v>
      </c>
      <c r="F58" s="150" t="s">
        <v>591</v>
      </c>
      <c r="G58" s="177" t="s">
        <v>533</v>
      </c>
      <c r="H58" s="427"/>
    </row>
    <row r="59" spans="1:8" s="149" customFormat="1" ht="28" x14ac:dyDescent="0.3">
      <c r="A59" s="150" t="s">
        <v>476</v>
      </c>
      <c r="B59" s="152" t="s">
        <v>592</v>
      </c>
      <c r="C59" s="164">
        <v>90</v>
      </c>
      <c r="D59" s="166">
        <v>0</v>
      </c>
      <c r="E59" s="150" t="s">
        <v>566</v>
      </c>
      <c r="F59" s="150" t="s">
        <v>232</v>
      </c>
      <c r="G59" s="177" t="s">
        <v>533</v>
      </c>
      <c r="H59" s="427"/>
    </row>
    <row r="60" spans="1:8" s="149" customFormat="1" ht="28" x14ac:dyDescent="0.3">
      <c r="A60" s="146" t="s">
        <v>478</v>
      </c>
      <c r="B60" s="152" t="s">
        <v>593</v>
      </c>
      <c r="C60" s="164">
        <v>1007.1</v>
      </c>
      <c r="D60" s="166">
        <v>0</v>
      </c>
      <c r="E60" s="151">
        <v>1</v>
      </c>
      <c r="F60" s="146" t="s">
        <v>523</v>
      </c>
      <c r="G60" s="177" t="s">
        <v>594</v>
      </c>
      <c r="H60" s="427"/>
    </row>
    <row r="61" spans="1:8" s="149" customFormat="1" x14ac:dyDescent="0.3">
      <c r="A61" s="150" t="s">
        <v>480</v>
      </c>
      <c r="B61" s="152" t="s">
        <v>595</v>
      </c>
      <c r="C61" s="164">
        <v>462</v>
      </c>
      <c r="D61" s="166">
        <v>0</v>
      </c>
      <c r="E61" s="151">
        <v>4</v>
      </c>
      <c r="F61" s="150" t="s">
        <v>232</v>
      </c>
      <c r="G61" s="177" t="s">
        <v>596</v>
      </c>
      <c r="H61" s="427"/>
    </row>
    <row r="62" spans="1:8" s="149" customFormat="1" ht="28" x14ac:dyDescent="0.3">
      <c r="A62" s="146" t="s">
        <v>482</v>
      </c>
      <c r="B62" s="152" t="s">
        <v>597</v>
      </c>
      <c r="C62" s="164">
        <v>90</v>
      </c>
      <c r="D62" s="166">
        <v>0</v>
      </c>
      <c r="E62" s="150" t="s">
        <v>566</v>
      </c>
      <c r="F62" s="150" t="s">
        <v>232</v>
      </c>
      <c r="G62" s="177" t="s">
        <v>533</v>
      </c>
      <c r="H62" s="427"/>
    </row>
    <row r="63" spans="1:8" s="149" customFormat="1" x14ac:dyDescent="0.3">
      <c r="A63" s="150" t="s">
        <v>3</v>
      </c>
      <c r="B63" s="152"/>
      <c r="C63" s="164">
        <f>SUM(C13:C62)</f>
        <v>23156.539999999997</v>
      </c>
      <c r="D63" s="164">
        <f>SUM(D13:D17)</f>
        <v>0</v>
      </c>
      <c r="E63" s="151"/>
      <c r="F63" s="157"/>
      <c r="G63" s="178"/>
      <c r="H63" s="427"/>
    </row>
    <row r="64" spans="1:8" s="149" customFormat="1" ht="21.75" customHeight="1" x14ac:dyDescent="0.3">
      <c r="A64" s="428" t="s">
        <v>598</v>
      </c>
      <c r="B64" s="428"/>
      <c r="C64" s="428"/>
      <c r="D64" s="428"/>
      <c r="E64" s="428"/>
      <c r="F64" s="35"/>
      <c r="G64" s="179"/>
    </row>
    <row r="65" spans="1:7" s="149" customFormat="1" ht="21.75" customHeight="1" x14ac:dyDescent="0.3">
      <c r="A65" s="429" t="s">
        <v>599</v>
      </c>
      <c r="B65" s="429"/>
      <c r="C65" s="429"/>
      <c r="D65" s="429"/>
      <c r="E65" s="429"/>
      <c r="G65" s="156"/>
    </row>
    <row r="66" spans="1:7" s="149" customFormat="1" x14ac:dyDescent="0.3">
      <c r="C66" s="167"/>
      <c r="D66" s="167"/>
      <c r="G66" s="156"/>
    </row>
    <row r="67" spans="1:7" s="149" customFormat="1" x14ac:dyDescent="0.3">
      <c r="C67" s="167"/>
      <c r="D67" s="167"/>
      <c r="G67" s="156"/>
    </row>
    <row r="68" spans="1:7" s="149" customFormat="1" x14ac:dyDescent="0.3">
      <c r="C68" s="167"/>
      <c r="D68" s="168"/>
      <c r="E68" s="158"/>
      <c r="G68" s="156"/>
    </row>
  </sheetData>
  <mergeCells count="5">
    <mergeCell ref="A5:B5"/>
    <mergeCell ref="H8:H10"/>
    <mergeCell ref="H13:H63"/>
    <mergeCell ref="A64:E64"/>
    <mergeCell ref="A65:E65"/>
  </mergeCells>
  <pageMargins left="0.17" right="0.17" top="0.23" bottom="0.17" header="0.3" footer="0.3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DDC1F-9BC9-47D2-9B7D-BA62E8184B04}">
  <sheetPr>
    <pageSetUpPr fitToPage="1"/>
  </sheetPr>
  <dimension ref="B1:I180"/>
  <sheetViews>
    <sheetView view="pageBreakPreview" topLeftCell="B121" zoomScale="60" zoomScaleNormal="100" workbookViewId="0">
      <selection activeCell="B1" sqref="B1:I180"/>
    </sheetView>
  </sheetViews>
  <sheetFormatPr defaultRowHeight="14.5" x14ac:dyDescent="0.35"/>
  <cols>
    <col min="3" max="3" width="22.453125" style="231" bestFit="1" customWidth="1"/>
    <col min="4" max="4" width="31.7265625" style="232" bestFit="1" customWidth="1"/>
    <col min="5" max="5" width="31.7265625" style="61" customWidth="1"/>
    <col min="6" max="6" width="51.453125" style="61" bestFit="1" customWidth="1"/>
    <col min="7" max="7" width="42.1796875" style="61" customWidth="1"/>
    <col min="8" max="8" width="33.81640625" style="72" bestFit="1" customWidth="1"/>
    <col min="9" max="9" width="36.26953125" customWidth="1"/>
  </cols>
  <sheetData>
    <row r="1" spans="2:9" x14ac:dyDescent="0.35">
      <c r="B1" s="373" t="s">
        <v>1272</v>
      </c>
    </row>
    <row r="2" spans="2:9" x14ac:dyDescent="0.35">
      <c r="B2" s="29" t="s">
        <v>601</v>
      </c>
      <c r="C2" s="181"/>
    </row>
    <row r="5" spans="2:9" x14ac:dyDescent="0.35">
      <c r="B5" s="182" t="s">
        <v>602</v>
      </c>
      <c r="C5" s="182"/>
      <c r="D5" s="233"/>
      <c r="E5" s="183"/>
      <c r="F5" s="183"/>
      <c r="G5" s="183"/>
      <c r="H5" s="184"/>
      <c r="I5" s="185"/>
    </row>
    <row r="6" spans="2:9" x14ac:dyDescent="0.35">
      <c r="B6" s="185" t="s">
        <v>603</v>
      </c>
      <c r="C6" s="186"/>
      <c r="D6" s="233"/>
      <c r="E6" s="183"/>
      <c r="F6" s="183"/>
      <c r="G6" s="183"/>
      <c r="H6" s="184"/>
      <c r="I6" s="185"/>
    </row>
    <row r="7" spans="2:9" ht="29" x14ac:dyDescent="0.35">
      <c r="B7" s="187">
        <v>2023</v>
      </c>
      <c r="C7" s="188" t="s">
        <v>6</v>
      </c>
      <c r="D7" s="189" t="s">
        <v>13</v>
      </c>
      <c r="E7" s="187" t="s">
        <v>14</v>
      </c>
      <c r="F7" s="187" t="s">
        <v>11</v>
      </c>
      <c r="G7" s="187" t="s">
        <v>8</v>
      </c>
      <c r="H7" s="190" t="s">
        <v>9</v>
      </c>
      <c r="I7" s="190" t="s">
        <v>15</v>
      </c>
    </row>
    <row r="8" spans="2:9" ht="43.5" x14ac:dyDescent="0.35">
      <c r="B8" s="191" t="s">
        <v>0</v>
      </c>
      <c r="C8" s="192">
        <v>45273</v>
      </c>
      <c r="D8" s="235">
        <f>342.75+680</f>
        <v>1022.75</v>
      </c>
      <c r="E8" s="193"/>
      <c r="F8" s="194">
        <v>1</v>
      </c>
      <c r="G8" s="195" t="s">
        <v>604</v>
      </c>
      <c r="H8" s="196" t="s">
        <v>605</v>
      </c>
      <c r="I8" s="430" t="s">
        <v>606</v>
      </c>
    </row>
    <row r="9" spans="2:9" ht="43.5" x14ac:dyDescent="0.35">
      <c r="B9" s="191" t="s">
        <v>1</v>
      </c>
      <c r="C9" s="192">
        <v>45273</v>
      </c>
      <c r="D9" s="235">
        <f>332.75+680</f>
        <v>1012.75</v>
      </c>
      <c r="E9" s="193"/>
      <c r="F9" s="194">
        <v>1</v>
      </c>
      <c r="G9" s="195" t="s">
        <v>604</v>
      </c>
      <c r="H9" s="196" t="s">
        <v>605</v>
      </c>
      <c r="I9" s="430"/>
    </row>
    <row r="10" spans="2:9" ht="15.5" x14ac:dyDescent="0.35">
      <c r="B10" s="197" t="s">
        <v>2</v>
      </c>
      <c r="C10" s="192">
        <v>45278</v>
      </c>
      <c r="D10" s="236">
        <v>42.56</v>
      </c>
      <c r="E10" s="193"/>
      <c r="F10" s="194">
        <v>1</v>
      </c>
      <c r="G10" s="193"/>
      <c r="H10" s="196" t="s">
        <v>607</v>
      </c>
      <c r="I10" s="430"/>
    </row>
    <row r="11" spans="2:9" ht="15.5" x14ac:dyDescent="0.35">
      <c r="B11" s="197">
        <v>4</v>
      </c>
      <c r="C11" s="192">
        <v>45278</v>
      </c>
      <c r="D11" s="236">
        <v>33.5</v>
      </c>
      <c r="E11" s="193"/>
      <c r="F11" s="194">
        <v>1</v>
      </c>
      <c r="G11" s="193"/>
      <c r="H11" s="196" t="s">
        <v>608</v>
      </c>
      <c r="I11" s="430"/>
    </row>
    <row r="12" spans="2:9" x14ac:dyDescent="0.35">
      <c r="B12" s="187" t="s">
        <v>3</v>
      </c>
      <c r="C12" s="188"/>
      <c r="D12" s="234">
        <f>SUM(D7:D10)</f>
        <v>2078.06</v>
      </c>
      <c r="E12" s="187">
        <f>SUM(E10:E11)</f>
        <v>0</v>
      </c>
      <c r="F12" s="187">
        <f>SUM(F8:F11)</f>
        <v>4</v>
      </c>
      <c r="G12" s="193"/>
      <c r="H12" s="198"/>
      <c r="I12" s="430"/>
    </row>
    <row r="13" spans="2:9" x14ac:dyDescent="0.35">
      <c r="B13" s="199"/>
      <c r="C13" s="200"/>
      <c r="D13" s="237"/>
      <c r="E13" s="73"/>
      <c r="F13" s="201"/>
      <c r="G13" s="201"/>
      <c r="H13" s="202"/>
    </row>
    <row r="14" spans="2:9" ht="29" x14ac:dyDescent="0.35">
      <c r="B14" s="203">
        <v>2024</v>
      </c>
      <c r="C14" s="204" t="s">
        <v>6</v>
      </c>
      <c r="D14" s="205" t="s">
        <v>7</v>
      </c>
      <c r="E14" s="203" t="s">
        <v>14</v>
      </c>
      <c r="F14" s="203" t="s">
        <v>11</v>
      </c>
      <c r="G14" s="203" t="s">
        <v>8</v>
      </c>
      <c r="H14" s="206" t="s">
        <v>9</v>
      </c>
      <c r="I14" s="206" t="s">
        <v>15</v>
      </c>
    </row>
    <row r="15" spans="2:9" ht="43.5" x14ac:dyDescent="0.35">
      <c r="B15" s="207" t="s">
        <v>0</v>
      </c>
      <c r="C15" s="208">
        <v>45300</v>
      </c>
      <c r="D15" s="238">
        <v>44.85</v>
      </c>
      <c r="E15" s="209"/>
      <c r="F15" s="210">
        <v>1</v>
      </c>
      <c r="G15" s="209"/>
      <c r="H15" s="211" t="s">
        <v>609</v>
      </c>
      <c r="I15" s="431" t="s">
        <v>606</v>
      </c>
    </row>
    <row r="16" spans="2:9" ht="42" x14ac:dyDescent="0.35">
      <c r="B16" s="212" t="s">
        <v>1</v>
      </c>
      <c r="C16" s="208">
        <v>45302</v>
      </c>
      <c r="D16" s="238">
        <f>333.35+330</f>
        <v>663.35</v>
      </c>
      <c r="E16" s="209"/>
      <c r="F16" s="210">
        <v>1</v>
      </c>
      <c r="G16" s="213" t="s">
        <v>604</v>
      </c>
      <c r="H16" s="214" t="s">
        <v>610</v>
      </c>
      <c r="I16" s="431"/>
    </row>
    <row r="17" spans="2:9" ht="42" x14ac:dyDescent="0.35">
      <c r="B17" s="212" t="s">
        <v>2</v>
      </c>
      <c r="C17" s="208">
        <v>45300</v>
      </c>
      <c r="D17" s="238">
        <f>354.75+740</f>
        <v>1094.75</v>
      </c>
      <c r="E17" s="209"/>
      <c r="F17" s="210">
        <v>1</v>
      </c>
      <c r="G17" s="213" t="s">
        <v>604</v>
      </c>
      <c r="H17" s="214" t="s">
        <v>610</v>
      </c>
      <c r="I17" s="431"/>
    </row>
    <row r="18" spans="2:9" ht="42" x14ac:dyDescent="0.35">
      <c r="B18" s="207" t="s">
        <v>377</v>
      </c>
      <c r="C18" s="208">
        <v>45300</v>
      </c>
      <c r="D18" s="238">
        <f>401+370</f>
        <v>771</v>
      </c>
      <c r="E18" s="209"/>
      <c r="F18" s="210">
        <v>1</v>
      </c>
      <c r="G18" s="213" t="s">
        <v>604</v>
      </c>
      <c r="H18" s="214" t="s">
        <v>610</v>
      </c>
      <c r="I18" s="431"/>
    </row>
    <row r="19" spans="2:9" ht="43.5" x14ac:dyDescent="0.35">
      <c r="B19" s="212" t="s">
        <v>379</v>
      </c>
      <c r="C19" s="208">
        <v>45303</v>
      </c>
      <c r="D19" s="238">
        <v>36.799999999999997</v>
      </c>
      <c r="E19" s="209"/>
      <c r="F19" s="210">
        <v>1</v>
      </c>
      <c r="G19" s="209"/>
      <c r="H19" s="214" t="s">
        <v>611</v>
      </c>
      <c r="I19" s="431"/>
    </row>
    <row r="20" spans="2:9" ht="16" x14ac:dyDescent="0.35">
      <c r="B20" s="212" t="s">
        <v>381</v>
      </c>
      <c r="C20" s="208">
        <v>45309</v>
      </c>
      <c r="D20" s="238">
        <v>30.5</v>
      </c>
      <c r="E20" s="209"/>
      <c r="F20" s="210" t="s">
        <v>612</v>
      </c>
      <c r="G20" s="209"/>
      <c r="H20" s="215" t="s">
        <v>613</v>
      </c>
      <c r="I20" s="431"/>
    </row>
    <row r="21" spans="2:9" ht="42" x14ac:dyDescent="0.35">
      <c r="B21" s="207" t="s">
        <v>383</v>
      </c>
      <c r="C21" s="208">
        <v>45313</v>
      </c>
      <c r="D21" s="238">
        <f>426+660</f>
        <v>1086</v>
      </c>
      <c r="E21" s="209"/>
      <c r="F21" s="210">
        <v>1</v>
      </c>
      <c r="G21" s="213" t="s">
        <v>604</v>
      </c>
      <c r="H21" s="214" t="s">
        <v>610</v>
      </c>
      <c r="I21" s="431"/>
    </row>
    <row r="22" spans="2:9" ht="42" x14ac:dyDescent="0.35">
      <c r="B22" s="212" t="s">
        <v>386</v>
      </c>
      <c r="C22" s="208" t="s">
        <v>614</v>
      </c>
      <c r="D22" s="238">
        <f>426+660</f>
        <v>1086</v>
      </c>
      <c r="E22" s="209"/>
      <c r="F22" s="210">
        <v>1</v>
      </c>
      <c r="G22" s="213" t="s">
        <v>604</v>
      </c>
      <c r="H22" s="214" t="s">
        <v>610</v>
      </c>
      <c r="I22" s="431"/>
    </row>
    <row r="23" spans="2:9" ht="42" x14ac:dyDescent="0.35">
      <c r="B23" s="212" t="s">
        <v>389</v>
      </c>
      <c r="C23" s="216">
        <v>45315</v>
      </c>
      <c r="D23" s="238">
        <f>90+660</f>
        <v>750</v>
      </c>
      <c r="E23" s="209"/>
      <c r="F23" s="210" t="s">
        <v>615</v>
      </c>
      <c r="G23" s="213" t="s">
        <v>604</v>
      </c>
      <c r="H23" s="214" t="s">
        <v>610</v>
      </c>
      <c r="I23" s="431"/>
    </row>
    <row r="24" spans="2:9" ht="29" x14ac:dyDescent="0.35">
      <c r="B24" s="207" t="s">
        <v>391</v>
      </c>
      <c r="C24" s="216">
        <v>45327</v>
      </c>
      <c r="D24" s="238">
        <v>769.25</v>
      </c>
      <c r="E24" s="209"/>
      <c r="F24" s="210">
        <v>1</v>
      </c>
      <c r="G24" s="217" t="s">
        <v>616</v>
      </c>
      <c r="H24" s="217" t="s">
        <v>617</v>
      </c>
      <c r="I24" s="431"/>
    </row>
    <row r="25" spans="2:9" ht="16" x14ac:dyDescent="0.35">
      <c r="B25" s="212" t="s">
        <v>393</v>
      </c>
      <c r="C25" s="208">
        <v>45329</v>
      </c>
      <c r="D25" s="238">
        <v>103</v>
      </c>
      <c r="E25" s="209"/>
      <c r="F25" s="210">
        <v>1</v>
      </c>
      <c r="G25" s="209"/>
      <c r="H25" s="211" t="s">
        <v>618</v>
      </c>
      <c r="I25" s="431"/>
    </row>
    <row r="26" spans="2:9" ht="16" x14ac:dyDescent="0.35">
      <c r="B26" s="212" t="s">
        <v>395</v>
      </c>
      <c r="C26" s="208">
        <v>45330</v>
      </c>
      <c r="D26" s="238">
        <v>103</v>
      </c>
      <c r="E26" s="209"/>
      <c r="F26" s="210">
        <v>1</v>
      </c>
      <c r="G26" s="209"/>
      <c r="H26" s="211" t="s">
        <v>618</v>
      </c>
      <c r="I26" s="431"/>
    </row>
    <row r="27" spans="2:9" ht="16" x14ac:dyDescent="0.35">
      <c r="B27" s="207" t="s">
        <v>397</v>
      </c>
      <c r="C27" s="208">
        <v>45331</v>
      </c>
      <c r="D27" s="238">
        <v>103</v>
      </c>
      <c r="E27" s="209"/>
      <c r="F27" s="210">
        <v>1</v>
      </c>
      <c r="G27" s="209"/>
      <c r="H27" s="211" t="s">
        <v>618</v>
      </c>
      <c r="I27" s="431"/>
    </row>
    <row r="28" spans="2:9" ht="16" x14ac:dyDescent="0.35">
      <c r="B28" s="212" t="s">
        <v>399</v>
      </c>
      <c r="C28" s="208">
        <v>45332</v>
      </c>
      <c r="D28" s="238">
        <v>103</v>
      </c>
      <c r="E28" s="209"/>
      <c r="F28" s="210">
        <v>1</v>
      </c>
      <c r="G28" s="209"/>
      <c r="H28" s="211" t="s">
        <v>618</v>
      </c>
      <c r="I28" s="431"/>
    </row>
    <row r="29" spans="2:9" ht="29" x14ac:dyDescent="0.35">
      <c r="B29" s="212" t="s">
        <v>402</v>
      </c>
      <c r="C29" s="208" t="s">
        <v>619</v>
      </c>
      <c r="D29" s="238">
        <v>68.5</v>
      </c>
      <c r="E29" s="209"/>
      <c r="F29" s="210">
        <v>1</v>
      </c>
      <c r="G29" s="209"/>
      <c r="H29" s="211" t="s">
        <v>620</v>
      </c>
      <c r="I29" s="431"/>
    </row>
    <row r="30" spans="2:9" ht="29" x14ac:dyDescent="0.35">
      <c r="B30" s="207" t="s">
        <v>548</v>
      </c>
      <c r="C30" s="218">
        <v>45324</v>
      </c>
      <c r="D30" s="238">
        <v>68.5</v>
      </c>
      <c r="E30" s="209"/>
      <c r="F30" s="210">
        <v>1</v>
      </c>
      <c r="G30" s="209"/>
      <c r="H30" s="211" t="s">
        <v>620</v>
      </c>
      <c r="I30" s="431"/>
    </row>
    <row r="31" spans="2:9" ht="29" x14ac:dyDescent="0.35">
      <c r="B31" s="212" t="s">
        <v>405</v>
      </c>
      <c r="C31" s="208">
        <v>45329</v>
      </c>
      <c r="D31" s="238">
        <v>70.8</v>
      </c>
      <c r="E31" s="209"/>
      <c r="F31" s="210">
        <v>1</v>
      </c>
      <c r="G31" s="209"/>
      <c r="H31" s="211" t="s">
        <v>620</v>
      </c>
      <c r="I31" s="431"/>
    </row>
    <row r="32" spans="2:9" ht="29" x14ac:dyDescent="0.35">
      <c r="B32" s="212" t="s">
        <v>407</v>
      </c>
      <c r="C32" s="208">
        <v>45332</v>
      </c>
      <c r="D32" s="238">
        <v>70.8</v>
      </c>
      <c r="E32" s="209"/>
      <c r="F32" s="210">
        <v>1</v>
      </c>
      <c r="G32" s="209"/>
      <c r="H32" s="211" t="s">
        <v>620</v>
      </c>
      <c r="I32" s="431"/>
    </row>
    <row r="33" spans="2:9" x14ac:dyDescent="0.35">
      <c r="B33" s="207" t="s">
        <v>409</v>
      </c>
      <c r="C33" s="216">
        <v>45327</v>
      </c>
      <c r="D33" s="238">
        <v>61.6</v>
      </c>
      <c r="E33" s="209"/>
      <c r="F33" s="210">
        <v>1</v>
      </c>
      <c r="G33" s="209"/>
      <c r="H33" s="211" t="s">
        <v>618</v>
      </c>
      <c r="I33" s="431"/>
    </row>
    <row r="34" spans="2:9" x14ac:dyDescent="0.35">
      <c r="B34" s="212" t="s">
        <v>410</v>
      </c>
      <c r="C34" s="216">
        <v>45328</v>
      </c>
      <c r="D34" s="238">
        <v>61.6</v>
      </c>
      <c r="E34" s="209"/>
      <c r="F34" s="210">
        <v>1</v>
      </c>
      <c r="G34" s="209"/>
      <c r="H34" s="211" t="s">
        <v>618</v>
      </c>
      <c r="I34" s="431"/>
    </row>
    <row r="35" spans="2:9" ht="29" x14ac:dyDescent="0.35">
      <c r="B35" s="212" t="s">
        <v>412</v>
      </c>
      <c r="C35" s="216">
        <v>45329</v>
      </c>
      <c r="D35" s="238">
        <v>54.7</v>
      </c>
      <c r="E35" s="209"/>
      <c r="F35" s="210">
        <v>1</v>
      </c>
      <c r="G35" s="209"/>
      <c r="H35" s="211" t="s">
        <v>620</v>
      </c>
      <c r="I35" s="431"/>
    </row>
    <row r="36" spans="2:9" ht="29" x14ac:dyDescent="0.35">
      <c r="B36" s="207" t="s">
        <v>414</v>
      </c>
      <c r="C36" s="216">
        <v>45332</v>
      </c>
      <c r="D36" s="238">
        <v>54.7</v>
      </c>
      <c r="E36" s="209"/>
      <c r="F36" s="210">
        <v>1</v>
      </c>
      <c r="G36" s="209"/>
      <c r="H36" s="211" t="s">
        <v>620</v>
      </c>
      <c r="I36" s="431"/>
    </row>
    <row r="37" spans="2:9" ht="29" x14ac:dyDescent="0.35">
      <c r="B37" s="212" t="s">
        <v>416</v>
      </c>
      <c r="C37" s="218">
        <v>45328</v>
      </c>
      <c r="D37" s="238">
        <v>129.6</v>
      </c>
      <c r="E37" s="209"/>
      <c r="F37" s="210" t="s">
        <v>621</v>
      </c>
      <c r="G37" s="209"/>
      <c r="H37" s="211" t="s">
        <v>622</v>
      </c>
      <c r="I37" s="431"/>
    </row>
    <row r="38" spans="2:9" ht="29" x14ac:dyDescent="0.35">
      <c r="B38" s="212" t="s">
        <v>418</v>
      </c>
      <c r="C38" s="208">
        <v>45332</v>
      </c>
      <c r="D38" s="238">
        <v>43.2</v>
      </c>
      <c r="E38" s="209"/>
      <c r="F38" s="210" t="s">
        <v>621</v>
      </c>
      <c r="G38" s="209"/>
      <c r="H38" s="211" t="s">
        <v>622</v>
      </c>
      <c r="I38" s="431"/>
    </row>
    <row r="39" spans="2:9" ht="29" x14ac:dyDescent="0.35">
      <c r="B39" s="207" t="s">
        <v>420</v>
      </c>
      <c r="C39" s="216">
        <v>45328</v>
      </c>
      <c r="D39" s="238">
        <v>31.5</v>
      </c>
      <c r="E39" s="209"/>
      <c r="F39" s="210">
        <v>1</v>
      </c>
      <c r="G39" s="209"/>
      <c r="H39" s="211" t="s">
        <v>620</v>
      </c>
      <c r="I39" s="431"/>
    </row>
    <row r="40" spans="2:9" ht="29" x14ac:dyDescent="0.35">
      <c r="B40" s="212" t="s">
        <v>422</v>
      </c>
      <c r="C40" s="216">
        <v>45329</v>
      </c>
      <c r="D40" s="238">
        <v>31.5</v>
      </c>
      <c r="E40" s="209"/>
      <c r="F40" s="210">
        <v>1</v>
      </c>
      <c r="G40" s="209"/>
      <c r="H40" s="211" t="s">
        <v>620</v>
      </c>
      <c r="I40" s="431"/>
    </row>
    <row r="41" spans="2:9" ht="29" x14ac:dyDescent="0.35">
      <c r="B41" s="212" t="s">
        <v>424</v>
      </c>
      <c r="C41" s="216">
        <v>45331</v>
      </c>
      <c r="D41" s="238">
        <v>31.5</v>
      </c>
      <c r="E41" s="209"/>
      <c r="F41" s="210">
        <v>1</v>
      </c>
      <c r="G41" s="209"/>
      <c r="H41" s="211" t="s">
        <v>620</v>
      </c>
      <c r="I41" s="431"/>
    </row>
    <row r="42" spans="2:9" ht="29" x14ac:dyDescent="0.35">
      <c r="B42" s="207" t="s">
        <v>426</v>
      </c>
      <c r="C42" s="216">
        <v>45332</v>
      </c>
      <c r="D42" s="238">
        <v>31.5</v>
      </c>
      <c r="E42" s="209"/>
      <c r="F42" s="210" t="s">
        <v>623</v>
      </c>
      <c r="G42" s="209"/>
      <c r="H42" s="211" t="s">
        <v>620</v>
      </c>
      <c r="I42" s="431"/>
    </row>
    <row r="43" spans="2:9" ht="48" x14ac:dyDescent="0.35">
      <c r="B43" s="212" t="s">
        <v>428</v>
      </c>
      <c r="C43" s="208">
        <v>45345</v>
      </c>
      <c r="D43" s="238">
        <v>9.1999999999999993</v>
      </c>
      <c r="E43" s="209"/>
      <c r="F43" s="210">
        <v>1</v>
      </c>
      <c r="G43" s="209"/>
      <c r="H43" s="215" t="s">
        <v>624</v>
      </c>
      <c r="I43" s="431"/>
    </row>
    <row r="44" spans="2:9" ht="48" x14ac:dyDescent="0.35">
      <c r="B44" s="212" t="s">
        <v>430</v>
      </c>
      <c r="C44" s="208">
        <v>45352</v>
      </c>
      <c r="D44" s="238">
        <v>5</v>
      </c>
      <c r="E44" s="209"/>
      <c r="F44" s="210">
        <v>1</v>
      </c>
      <c r="G44" s="209"/>
      <c r="H44" s="215" t="s">
        <v>625</v>
      </c>
      <c r="I44" s="431"/>
    </row>
    <row r="45" spans="2:9" x14ac:dyDescent="0.35">
      <c r="B45" s="207" t="s">
        <v>432</v>
      </c>
      <c r="C45" s="216">
        <v>45359</v>
      </c>
      <c r="D45" s="238">
        <v>207</v>
      </c>
      <c r="E45" s="209"/>
      <c r="F45" s="210">
        <v>1</v>
      </c>
      <c r="G45" s="209"/>
      <c r="H45" s="217" t="s">
        <v>626</v>
      </c>
      <c r="I45" s="431"/>
    </row>
    <row r="46" spans="2:9" ht="16" x14ac:dyDescent="0.35">
      <c r="B46" s="212" t="s">
        <v>435</v>
      </c>
      <c r="C46" s="208">
        <v>45358</v>
      </c>
      <c r="D46" s="238">
        <v>94.3</v>
      </c>
      <c r="E46" s="209"/>
      <c r="F46" s="210">
        <v>1</v>
      </c>
      <c r="G46" s="209"/>
      <c r="H46" s="217" t="s">
        <v>626</v>
      </c>
      <c r="I46" s="431"/>
    </row>
    <row r="47" spans="2:9" ht="16" x14ac:dyDescent="0.35">
      <c r="B47" s="212" t="s">
        <v>438</v>
      </c>
      <c r="C47" s="208">
        <v>45363</v>
      </c>
      <c r="D47" s="238">
        <v>97.75</v>
      </c>
      <c r="E47" s="209"/>
      <c r="F47" s="210">
        <v>1</v>
      </c>
      <c r="G47" s="209"/>
      <c r="H47" s="217" t="s">
        <v>626</v>
      </c>
      <c r="I47" s="431"/>
    </row>
    <row r="48" spans="2:9" x14ac:dyDescent="0.35">
      <c r="B48" s="207" t="s">
        <v>440</v>
      </c>
      <c r="C48" s="216">
        <v>45363</v>
      </c>
      <c r="D48" s="238">
        <v>133.97999999999999</v>
      </c>
      <c r="E48" s="209"/>
      <c r="F48" s="210">
        <v>1</v>
      </c>
      <c r="G48" s="209"/>
      <c r="H48" s="217" t="s">
        <v>626</v>
      </c>
      <c r="I48" s="431"/>
    </row>
    <row r="49" spans="2:9" ht="29" x14ac:dyDescent="0.35">
      <c r="B49" s="212" t="s">
        <v>442</v>
      </c>
      <c r="C49" s="208">
        <v>45363</v>
      </c>
      <c r="D49" s="238">
        <f>414.75+370</f>
        <v>784.75</v>
      </c>
      <c r="E49" s="209"/>
      <c r="F49" s="210" t="s">
        <v>627</v>
      </c>
      <c r="G49" s="209"/>
      <c r="H49" s="219" t="s">
        <v>628</v>
      </c>
      <c r="I49" s="431"/>
    </row>
    <row r="50" spans="2:9" ht="29" x14ac:dyDescent="0.35">
      <c r="B50" s="212" t="s">
        <v>444</v>
      </c>
      <c r="C50" s="208">
        <v>45363</v>
      </c>
      <c r="D50" s="238">
        <f>414.75+370</f>
        <v>784.75</v>
      </c>
      <c r="E50" s="209"/>
      <c r="F50" s="210" t="s">
        <v>621</v>
      </c>
      <c r="G50" s="209"/>
      <c r="H50" s="219" t="s">
        <v>628</v>
      </c>
      <c r="I50" s="431"/>
    </row>
    <row r="51" spans="2:9" x14ac:dyDescent="0.35">
      <c r="B51" s="207" t="s">
        <v>446</v>
      </c>
      <c r="C51" s="216">
        <v>45364</v>
      </c>
      <c r="D51" s="238">
        <v>106.96</v>
      </c>
      <c r="E51" s="209"/>
      <c r="F51" s="210">
        <v>1</v>
      </c>
      <c r="G51" s="209"/>
      <c r="H51" s="217" t="s">
        <v>626</v>
      </c>
      <c r="I51" s="431"/>
    </row>
    <row r="52" spans="2:9" ht="16" x14ac:dyDescent="0.35">
      <c r="B52" s="212" t="s">
        <v>448</v>
      </c>
      <c r="C52" s="208">
        <v>45365</v>
      </c>
      <c r="D52" s="238">
        <v>112.7</v>
      </c>
      <c r="E52" s="209"/>
      <c r="F52" s="210">
        <v>1</v>
      </c>
      <c r="G52" s="209"/>
      <c r="H52" s="215" t="s">
        <v>626</v>
      </c>
      <c r="I52" s="431"/>
    </row>
    <row r="53" spans="2:9" ht="16" x14ac:dyDescent="0.35">
      <c r="B53" s="212" t="s">
        <v>451</v>
      </c>
      <c r="C53" s="208">
        <v>45358</v>
      </c>
      <c r="D53" s="238">
        <v>22.5</v>
      </c>
      <c r="E53" s="209"/>
      <c r="F53" s="210">
        <v>1</v>
      </c>
      <c r="G53" s="209"/>
      <c r="H53" s="215" t="s">
        <v>626</v>
      </c>
      <c r="I53" s="431"/>
    </row>
    <row r="54" spans="2:9" ht="16" x14ac:dyDescent="0.35">
      <c r="B54" s="207" t="s">
        <v>454</v>
      </c>
      <c r="C54" s="208">
        <v>45366</v>
      </c>
      <c r="D54" s="238">
        <v>165.1</v>
      </c>
      <c r="E54" s="209"/>
      <c r="F54" s="210">
        <v>1</v>
      </c>
      <c r="G54" s="209"/>
      <c r="H54" s="215" t="s">
        <v>626</v>
      </c>
      <c r="I54" s="431"/>
    </row>
    <row r="55" spans="2:9" x14ac:dyDescent="0.35">
      <c r="B55" s="212" t="s">
        <v>457</v>
      </c>
      <c r="C55" s="216">
        <v>45366</v>
      </c>
      <c r="D55" s="238">
        <v>33.93</v>
      </c>
      <c r="E55" s="209"/>
      <c r="F55" s="210">
        <v>1</v>
      </c>
      <c r="G55" s="209"/>
      <c r="H55" s="217" t="s">
        <v>626</v>
      </c>
      <c r="I55" s="431"/>
    </row>
    <row r="56" spans="2:9" ht="16" x14ac:dyDescent="0.35">
      <c r="B56" s="212" t="s">
        <v>459</v>
      </c>
      <c r="C56" s="208">
        <v>45362</v>
      </c>
      <c r="D56" s="238">
        <v>131.11000000000001</v>
      </c>
      <c r="E56" s="209"/>
      <c r="F56" s="210">
        <v>1</v>
      </c>
      <c r="G56" s="209"/>
      <c r="H56" s="215" t="s">
        <v>626</v>
      </c>
      <c r="I56" s="431"/>
    </row>
    <row r="57" spans="2:9" ht="16" x14ac:dyDescent="0.35">
      <c r="B57" s="207" t="s">
        <v>462</v>
      </c>
      <c r="C57" s="208">
        <v>45359</v>
      </c>
      <c r="D57" s="238">
        <v>214.26</v>
      </c>
      <c r="E57" s="209"/>
      <c r="F57" s="210">
        <v>1</v>
      </c>
      <c r="G57" s="209"/>
      <c r="H57" s="215" t="s">
        <v>626</v>
      </c>
      <c r="I57" s="431"/>
    </row>
    <row r="58" spans="2:9" ht="16" x14ac:dyDescent="0.35">
      <c r="B58" s="212" t="s">
        <v>464</v>
      </c>
      <c r="C58" s="208">
        <v>45358</v>
      </c>
      <c r="D58" s="238">
        <v>215.75</v>
      </c>
      <c r="E58" s="209"/>
      <c r="F58" s="210">
        <v>1</v>
      </c>
      <c r="G58" s="209"/>
      <c r="H58" s="215" t="s">
        <v>626</v>
      </c>
      <c r="I58" s="431"/>
    </row>
    <row r="59" spans="2:9" ht="16" x14ac:dyDescent="0.35">
      <c r="B59" s="212" t="s">
        <v>467</v>
      </c>
      <c r="C59" s="208">
        <v>45363</v>
      </c>
      <c r="D59" s="238">
        <v>49.8</v>
      </c>
      <c r="E59" s="209"/>
      <c r="F59" s="210">
        <v>1</v>
      </c>
      <c r="G59" s="209"/>
      <c r="H59" s="215" t="s">
        <v>626</v>
      </c>
      <c r="I59" s="431"/>
    </row>
    <row r="60" spans="2:9" ht="16" x14ac:dyDescent="0.35">
      <c r="B60" s="207" t="s">
        <v>470</v>
      </c>
      <c r="C60" s="208">
        <v>45364</v>
      </c>
      <c r="D60" s="238">
        <v>61.53</v>
      </c>
      <c r="E60" s="209"/>
      <c r="F60" s="210">
        <v>1</v>
      </c>
      <c r="G60" s="209"/>
      <c r="H60" s="215" t="s">
        <v>626</v>
      </c>
      <c r="I60" s="431"/>
    </row>
    <row r="61" spans="2:9" ht="16" x14ac:dyDescent="0.35">
      <c r="B61" s="212" t="s">
        <v>473</v>
      </c>
      <c r="C61" s="208">
        <v>45369</v>
      </c>
      <c r="D61" s="238">
        <v>40.25</v>
      </c>
      <c r="E61" s="209"/>
      <c r="F61" s="210">
        <v>1</v>
      </c>
      <c r="G61" s="209"/>
      <c r="H61" s="215" t="s">
        <v>626</v>
      </c>
      <c r="I61" s="431"/>
    </row>
    <row r="62" spans="2:9" x14ac:dyDescent="0.35">
      <c r="B62" s="212" t="s">
        <v>476</v>
      </c>
      <c r="C62" s="216">
        <v>45369</v>
      </c>
      <c r="D62" s="238">
        <v>116.15</v>
      </c>
      <c r="E62" s="209"/>
      <c r="F62" s="210">
        <v>1</v>
      </c>
      <c r="G62" s="209"/>
      <c r="H62" s="217" t="s">
        <v>626</v>
      </c>
      <c r="I62" s="431"/>
    </row>
    <row r="63" spans="2:9" ht="16" x14ac:dyDescent="0.35">
      <c r="B63" s="207" t="s">
        <v>478</v>
      </c>
      <c r="C63" s="208">
        <v>45370</v>
      </c>
      <c r="D63" s="238">
        <v>223.68</v>
      </c>
      <c r="E63" s="209"/>
      <c r="F63" s="210">
        <v>1</v>
      </c>
      <c r="G63" s="209"/>
      <c r="H63" s="215" t="s">
        <v>626</v>
      </c>
      <c r="I63" s="431"/>
    </row>
    <row r="64" spans="2:9" ht="16" x14ac:dyDescent="0.35">
      <c r="B64" s="212" t="s">
        <v>480</v>
      </c>
      <c r="C64" s="208">
        <v>45369</v>
      </c>
      <c r="D64" s="238">
        <v>191.72</v>
      </c>
      <c r="E64" s="209"/>
      <c r="F64" s="210">
        <v>1</v>
      </c>
      <c r="G64" s="209"/>
      <c r="H64" s="215" t="s">
        <v>626</v>
      </c>
      <c r="I64" s="431"/>
    </row>
    <row r="65" spans="2:9" ht="16" x14ac:dyDescent="0.35">
      <c r="B65" s="212" t="s">
        <v>482</v>
      </c>
      <c r="C65" s="208">
        <v>45366</v>
      </c>
      <c r="D65" s="238">
        <v>157.58000000000001</v>
      </c>
      <c r="E65" s="209"/>
      <c r="F65" s="210">
        <v>1</v>
      </c>
      <c r="G65" s="209"/>
      <c r="H65" s="215" t="s">
        <v>626</v>
      </c>
      <c r="I65" s="431"/>
    </row>
    <row r="66" spans="2:9" ht="16" x14ac:dyDescent="0.35">
      <c r="B66" s="207" t="s">
        <v>486</v>
      </c>
      <c r="C66" s="208">
        <v>45370</v>
      </c>
      <c r="D66" s="238">
        <v>40.25</v>
      </c>
      <c r="E66" s="209"/>
      <c r="F66" s="210">
        <v>1</v>
      </c>
      <c r="G66" s="209"/>
      <c r="H66" s="215" t="s">
        <v>626</v>
      </c>
      <c r="I66" s="431"/>
    </row>
    <row r="67" spans="2:9" ht="29" x14ac:dyDescent="0.35">
      <c r="B67" s="212" t="s">
        <v>489</v>
      </c>
      <c r="C67" s="208">
        <v>45371</v>
      </c>
      <c r="D67" s="238">
        <v>156.4</v>
      </c>
      <c r="E67" s="209"/>
      <c r="F67" s="210">
        <v>1</v>
      </c>
      <c r="G67" s="209"/>
      <c r="H67" s="219" t="s">
        <v>629</v>
      </c>
      <c r="I67" s="431"/>
    </row>
    <row r="68" spans="2:9" ht="16" x14ac:dyDescent="0.35">
      <c r="B68" s="212" t="s">
        <v>491</v>
      </c>
      <c r="C68" s="208">
        <v>45371</v>
      </c>
      <c r="D68" s="238">
        <v>111.55</v>
      </c>
      <c r="E68" s="209"/>
      <c r="F68" s="210">
        <v>1</v>
      </c>
      <c r="G68" s="209"/>
      <c r="H68" s="215" t="s">
        <v>626</v>
      </c>
      <c r="I68" s="431"/>
    </row>
    <row r="69" spans="2:9" ht="16" x14ac:dyDescent="0.35">
      <c r="B69" s="207" t="s">
        <v>493</v>
      </c>
      <c r="C69" s="208">
        <v>45376</v>
      </c>
      <c r="D69" s="238">
        <v>29.9</v>
      </c>
      <c r="E69" s="209"/>
      <c r="F69" s="210">
        <v>1</v>
      </c>
      <c r="G69" s="209"/>
      <c r="H69" s="215" t="s">
        <v>626</v>
      </c>
      <c r="I69" s="431"/>
    </row>
    <row r="70" spans="2:9" ht="16" x14ac:dyDescent="0.35">
      <c r="B70" s="212" t="s">
        <v>495</v>
      </c>
      <c r="C70" s="216">
        <v>45390</v>
      </c>
      <c r="D70" s="238">
        <v>51.75</v>
      </c>
      <c r="E70" s="209"/>
      <c r="F70" s="210">
        <v>1</v>
      </c>
      <c r="G70" s="209"/>
      <c r="H70" s="215" t="s">
        <v>630</v>
      </c>
      <c r="I70" s="431"/>
    </row>
    <row r="71" spans="2:9" ht="32" x14ac:dyDescent="0.35">
      <c r="B71" s="212" t="s">
        <v>498</v>
      </c>
      <c r="C71" s="220">
        <v>45392</v>
      </c>
      <c r="D71" s="238">
        <v>103.5</v>
      </c>
      <c r="E71" s="209"/>
      <c r="F71" s="210">
        <v>1</v>
      </c>
      <c r="G71" s="209"/>
      <c r="H71" s="215" t="s">
        <v>631</v>
      </c>
      <c r="I71" s="431"/>
    </row>
    <row r="72" spans="2:9" ht="16" x14ac:dyDescent="0.35">
      <c r="B72" s="207" t="s">
        <v>500</v>
      </c>
      <c r="C72" s="208">
        <v>45391</v>
      </c>
      <c r="D72" s="238">
        <v>149.28</v>
      </c>
      <c r="E72" s="209"/>
      <c r="F72" s="210">
        <v>1</v>
      </c>
      <c r="G72" s="209"/>
      <c r="H72" s="215" t="s">
        <v>632</v>
      </c>
      <c r="I72" s="431"/>
    </row>
    <row r="73" spans="2:9" ht="16" x14ac:dyDescent="0.35">
      <c r="B73" s="212" t="s">
        <v>502</v>
      </c>
      <c r="C73" s="208">
        <v>45390</v>
      </c>
      <c r="D73" s="238">
        <v>195.5</v>
      </c>
      <c r="E73" s="209"/>
      <c r="F73" s="210">
        <v>1</v>
      </c>
      <c r="G73" s="209"/>
      <c r="H73" s="215" t="s">
        <v>632</v>
      </c>
      <c r="I73" s="431"/>
    </row>
    <row r="74" spans="2:9" ht="16" x14ac:dyDescent="0.35">
      <c r="B74" s="212" t="s">
        <v>505</v>
      </c>
      <c r="C74" s="208">
        <v>45397</v>
      </c>
      <c r="D74" s="238">
        <v>58.65</v>
      </c>
      <c r="E74" s="209"/>
      <c r="F74" s="210">
        <v>1</v>
      </c>
      <c r="G74" s="209"/>
      <c r="H74" s="215" t="s">
        <v>626</v>
      </c>
      <c r="I74" s="431"/>
    </row>
    <row r="75" spans="2:9" ht="16" x14ac:dyDescent="0.35">
      <c r="B75" s="207" t="s">
        <v>507</v>
      </c>
      <c r="C75" s="216">
        <v>45400</v>
      </c>
      <c r="D75" s="238">
        <v>392</v>
      </c>
      <c r="E75" s="209"/>
      <c r="F75" s="210">
        <v>1</v>
      </c>
      <c r="G75" s="209"/>
      <c r="H75" s="215" t="s">
        <v>633</v>
      </c>
      <c r="I75" s="431"/>
    </row>
    <row r="76" spans="2:9" ht="32" x14ac:dyDescent="0.35">
      <c r="B76" s="212" t="s">
        <v>509</v>
      </c>
      <c r="C76" s="216">
        <v>45391</v>
      </c>
      <c r="D76" s="238">
        <v>9.1999999999999993</v>
      </c>
      <c r="E76" s="209"/>
      <c r="F76" s="210">
        <v>1</v>
      </c>
      <c r="G76" s="209"/>
      <c r="H76" s="215" t="s">
        <v>634</v>
      </c>
      <c r="I76" s="431"/>
    </row>
    <row r="77" spans="2:9" ht="32" x14ac:dyDescent="0.35">
      <c r="B77" s="212" t="s">
        <v>510</v>
      </c>
      <c r="C77" s="216">
        <v>45393</v>
      </c>
      <c r="D77" s="238">
        <v>9.1999999999999993</v>
      </c>
      <c r="E77" s="209"/>
      <c r="F77" s="210">
        <v>1</v>
      </c>
      <c r="G77" s="209"/>
      <c r="H77" s="215" t="s">
        <v>635</v>
      </c>
      <c r="I77" s="431"/>
    </row>
    <row r="78" spans="2:9" ht="32" x14ac:dyDescent="0.35">
      <c r="B78" s="207" t="s">
        <v>512</v>
      </c>
      <c r="C78" s="216">
        <v>45398</v>
      </c>
      <c r="D78" s="238">
        <v>9.6</v>
      </c>
      <c r="E78" s="209"/>
      <c r="F78" s="210">
        <v>1</v>
      </c>
      <c r="G78" s="209"/>
      <c r="H78" s="215" t="s">
        <v>636</v>
      </c>
      <c r="I78" s="431"/>
    </row>
    <row r="79" spans="2:9" ht="32" x14ac:dyDescent="0.35">
      <c r="B79" s="212" t="s">
        <v>637</v>
      </c>
      <c r="C79" s="216">
        <v>45400</v>
      </c>
      <c r="D79" s="238">
        <v>10</v>
      </c>
      <c r="E79" s="209"/>
      <c r="F79" s="210">
        <v>1</v>
      </c>
      <c r="G79" s="209"/>
      <c r="H79" s="215" t="s">
        <v>638</v>
      </c>
      <c r="I79" s="431"/>
    </row>
    <row r="80" spans="2:9" ht="32" x14ac:dyDescent="0.35">
      <c r="B80" s="212" t="s">
        <v>639</v>
      </c>
      <c r="C80" s="208" t="s">
        <v>640</v>
      </c>
      <c r="D80" s="238">
        <v>10</v>
      </c>
      <c r="E80" s="209"/>
      <c r="F80" s="210">
        <v>1</v>
      </c>
      <c r="G80" s="209"/>
      <c r="H80" s="215" t="s">
        <v>634</v>
      </c>
      <c r="I80" s="431"/>
    </row>
    <row r="81" spans="2:9" ht="32" x14ac:dyDescent="0.35">
      <c r="B81" s="207" t="s">
        <v>641</v>
      </c>
      <c r="C81" s="208">
        <v>45393</v>
      </c>
      <c r="D81" s="238">
        <v>9.6</v>
      </c>
      <c r="E81" s="209"/>
      <c r="F81" s="210">
        <v>1</v>
      </c>
      <c r="G81" s="209"/>
      <c r="H81" s="215" t="s">
        <v>635</v>
      </c>
      <c r="I81" s="431"/>
    </row>
    <row r="82" spans="2:9" ht="32" x14ac:dyDescent="0.35">
      <c r="B82" s="212" t="s">
        <v>642</v>
      </c>
      <c r="C82" s="208" t="s">
        <v>643</v>
      </c>
      <c r="D82" s="238">
        <v>9.1999999999999993</v>
      </c>
      <c r="E82" s="209"/>
      <c r="F82" s="210">
        <v>1</v>
      </c>
      <c r="G82" s="209"/>
      <c r="H82" s="215" t="s">
        <v>636</v>
      </c>
      <c r="I82" s="431"/>
    </row>
    <row r="83" spans="2:9" ht="32" x14ac:dyDescent="0.35">
      <c r="B83" s="212" t="s">
        <v>644</v>
      </c>
      <c r="C83" s="208" t="s">
        <v>560</v>
      </c>
      <c r="D83" s="238">
        <v>9.1999999999999993</v>
      </c>
      <c r="E83" s="209"/>
      <c r="F83" s="210">
        <v>1</v>
      </c>
      <c r="G83" s="209"/>
      <c r="H83" s="215" t="s">
        <v>638</v>
      </c>
      <c r="I83" s="431"/>
    </row>
    <row r="84" spans="2:9" ht="32" x14ac:dyDescent="0.35">
      <c r="B84" s="207" t="s">
        <v>645</v>
      </c>
      <c r="C84" s="208" t="s">
        <v>560</v>
      </c>
      <c r="D84" s="238">
        <v>183.5</v>
      </c>
      <c r="E84" s="209"/>
      <c r="F84" s="210">
        <v>1</v>
      </c>
      <c r="G84" s="209"/>
      <c r="H84" s="215" t="s">
        <v>646</v>
      </c>
      <c r="I84" s="431"/>
    </row>
    <row r="85" spans="2:9" ht="32" x14ac:dyDescent="0.35">
      <c r="B85" s="212" t="s">
        <v>647</v>
      </c>
      <c r="C85" s="208" t="s">
        <v>563</v>
      </c>
      <c r="D85" s="238">
        <v>689</v>
      </c>
      <c r="E85" s="209"/>
      <c r="F85" s="210">
        <v>1</v>
      </c>
      <c r="G85" s="209"/>
      <c r="H85" s="215" t="s">
        <v>648</v>
      </c>
      <c r="I85" s="431"/>
    </row>
    <row r="86" spans="2:9" ht="32" x14ac:dyDescent="0.35">
      <c r="B86" s="212" t="s">
        <v>649</v>
      </c>
      <c r="C86" s="208" t="s">
        <v>563</v>
      </c>
      <c r="D86" s="238">
        <v>9.1999999999999993</v>
      </c>
      <c r="E86" s="209"/>
      <c r="F86" s="210">
        <v>1</v>
      </c>
      <c r="G86" s="209"/>
      <c r="H86" s="215" t="s">
        <v>646</v>
      </c>
      <c r="I86" s="431"/>
    </row>
    <row r="87" spans="2:9" ht="32" x14ac:dyDescent="0.35">
      <c r="B87" s="207" t="s">
        <v>650</v>
      </c>
      <c r="C87" s="208" t="s">
        <v>651</v>
      </c>
      <c r="D87" s="238">
        <v>9.1999999999999993</v>
      </c>
      <c r="E87" s="209"/>
      <c r="F87" s="210">
        <v>1</v>
      </c>
      <c r="G87" s="209"/>
      <c r="H87" s="215" t="s">
        <v>648</v>
      </c>
      <c r="I87" s="431"/>
    </row>
    <row r="88" spans="2:9" ht="43.5" x14ac:dyDescent="0.35">
      <c r="B88" s="212" t="s">
        <v>652</v>
      </c>
      <c r="C88" s="208" t="s">
        <v>653</v>
      </c>
      <c r="D88" s="238">
        <v>82.8</v>
      </c>
      <c r="E88" s="209"/>
      <c r="F88" s="210">
        <v>1</v>
      </c>
      <c r="G88" s="209"/>
      <c r="H88" s="219" t="s">
        <v>654</v>
      </c>
      <c r="I88" s="431"/>
    </row>
    <row r="89" spans="2:9" ht="43.5" x14ac:dyDescent="0.35">
      <c r="B89" s="212" t="s">
        <v>655</v>
      </c>
      <c r="C89" s="221" t="s">
        <v>656</v>
      </c>
      <c r="D89" s="238">
        <v>172.5</v>
      </c>
      <c r="E89" s="209"/>
      <c r="F89" s="210">
        <v>1</v>
      </c>
      <c r="G89" s="209"/>
      <c r="H89" s="219" t="s">
        <v>657</v>
      </c>
      <c r="I89" s="431"/>
    </row>
    <row r="90" spans="2:9" ht="48" x14ac:dyDescent="0.35">
      <c r="B90" s="207" t="s">
        <v>658</v>
      </c>
      <c r="C90" s="208" t="s">
        <v>651</v>
      </c>
      <c r="D90" s="238">
        <v>344.5</v>
      </c>
      <c r="E90" s="209"/>
      <c r="F90" s="210">
        <v>1</v>
      </c>
      <c r="G90" s="209"/>
      <c r="H90" s="215" t="s">
        <v>657</v>
      </c>
      <c r="I90" s="431"/>
    </row>
    <row r="91" spans="2:9" ht="48" x14ac:dyDescent="0.35">
      <c r="B91" s="212" t="s">
        <v>659</v>
      </c>
      <c r="C91" s="220">
        <v>45399</v>
      </c>
      <c r="D91" s="238">
        <v>344.5</v>
      </c>
      <c r="E91" s="209"/>
      <c r="F91" s="210">
        <v>1</v>
      </c>
      <c r="G91" s="209"/>
      <c r="H91" s="215" t="s">
        <v>660</v>
      </c>
      <c r="I91" s="431"/>
    </row>
    <row r="92" spans="2:9" ht="32" x14ac:dyDescent="0.35">
      <c r="B92" s="212" t="s">
        <v>661</v>
      </c>
      <c r="C92" s="216">
        <v>45405</v>
      </c>
      <c r="D92" s="238">
        <v>9.1999999999999993</v>
      </c>
      <c r="E92" s="209"/>
      <c r="F92" s="210">
        <v>1</v>
      </c>
      <c r="G92" s="209"/>
      <c r="H92" s="215" t="s">
        <v>646</v>
      </c>
      <c r="I92" s="431"/>
    </row>
    <row r="93" spans="2:9" ht="32" x14ac:dyDescent="0.35">
      <c r="B93" s="207" t="s">
        <v>662</v>
      </c>
      <c r="C93" s="216">
        <v>45407</v>
      </c>
      <c r="D93" s="238">
        <v>9.1999999999999993</v>
      </c>
      <c r="E93" s="209"/>
      <c r="F93" s="210">
        <v>1</v>
      </c>
      <c r="G93" s="209"/>
      <c r="H93" s="215" t="s">
        <v>648</v>
      </c>
      <c r="I93" s="431"/>
    </row>
    <row r="94" spans="2:9" ht="16" x14ac:dyDescent="0.35">
      <c r="B94" s="212" t="s">
        <v>663</v>
      </c>
      <c r="C94" s="222" t="s">
        <v>564</v>
      </c>
      <c r="D94" s="238">
        <v>22.5</v>
      </c>
      <c r="E94" s="209"/>
      <c r="F94" s="210" t="s">
        <v>612</v>
      </c>
      <c r="G94" s="209"/>
      <c r="H94" s="215" t="s">
        <v>664</v>
      </c>
      <c r="I94" s="431"/>
    </row>
    <row r="95" spans="2:9" ht="32" x14ac:dyDescent="0.35">
      <c r="B95" s="212" t="s">
        <v>665</v>
      </c>
      <c r="C95" s="222" t="s">
        <v>666</v>
      </c>
      <c r="D95" s="238">
        <v>65.55</v>
      </c>
      <c r="E95" s="209"/>
      <c r="F95" s="210">
        <v>1</v>
      </c>
      <c r="G95" s="209"/>
      <c r="H95" s="215" t="s">
        <v>667</v>
      </c>
      <c r="I95" s="431"/>
    </row>
    <row r="96" spans="2:9" x14ac:dyDescent="0.35">
      <c r="B96" s="207" t="s">
        <v>668</v>
      </c>
      <c r="C96" s="220">
        <v>45421</v>
      </c>
      <c r="D96" s="238">
        <v>163.30000000000001</v>
      </c>
      <c r="E96" s="209"/>
      <c r="F96" s="210">
        <v>1</v>
      </c>
      <c r="G96" s="209"/>
      <c r="H96" s="219" t="s">
        <v>669</v>
      </c>
      <c r="I96" s="431"/>
    </row>
    <row r="97" spans="2:9" ht="29" x14ac:dyDescent="0.35">
      <c r="B97" s="212" t="s">
        <v>670</v>
      </c>
      <c r="C97" s="220">
        <v>45421</v>
      </c>
      <c r="D97" s="238">
        <v>48.3</v>
      </c>
      <c r="E97" s="209"/>
      <c r="F97" s="210">
        <v>1</v>
      </c>
      <c r="G97" s="209"/>
      <c r="H97" s="219" t="s">
        <v>671</v>
      </c>
      <c r="I97" s="431"/>
    </row>
    <row r="98" spans="2:9" ht="29" x14ac:dyDescent="0.35">
      <c r="B98" s="212" t="s">
        <v>672</v>
      </c>
      <c r="C98" s="208">
        <v>45422</v>
      </c>
      <c r="D98" s="238">
        <v>252.5</v>
      </c>
      <c r="E98" s="209"/>
      <c r="F98" s="210">
        <v>1</v>
      </c>
      <c r="G98" s="209"/>
      <c r="H98" s="217" t="s">
        <v>673</v>
      </c>
      <c r="I98" s="431"/>
    </row>
    <row r="99" spans="2:9" ht="29" x14ac:dyDescent="0.35">
      <c r="B99" s="207" t="s">
        <v>674</v>
      </c>
      <c r="C99" s="208">
        <v>45425</v>
      </c>
      <c r="D99" s="238">
        <v>105.8</v>
      </c>
      <c r="E99" s="209"/>
      <c r="F99" s="210">
        <v>1</v>
      </c>
      <c r="G99" s="209"/>
      <c r="H99" s="217" t="s">
        <v>675</v>
      </c>
      <c r="I99" s="431"/>
    </row>
    <row r="100" spans="2:9" ht="43.5" x14ac:dyDescent="0.35">
      <c r="B100" s="212" t="s">
        <v>676</v>
      </c>
      <c r="C100" s="216" t="s">
        <v>677</v>
      </c>
      <c r="D100" s="238">
        <v>9</v>
      </c>
      <c r="E100" s="209"/>
      <c r="F100" s="210">
        <v>1</v>
      </c>
      <c r="G100" s="209"/>
      <c r="H100" s="217" t="s">
        <v>678</v>
      </c>
      <c r="I100" s="431"/>
    </row>
    <row r="101" spans="2:9" ht="29" x14ac:dyDescent="0.35">
      <c r="B101" s="212" t="s">
        <v>679</v>
      </c>
      <c r="C101" s="216" t="s">
        <v>666</v>
      </c>
      <c r="D101" s="238">
        <v>9</v>
      </c>
      <c r="E101" s="209"/>
      <c r="F101" s="210">
        <v>1</v>
      </c>
      <c r="G101" s="209"/>
      <c r="H101" s="217" t="s">
        <v>680</v>
      </c>
      <c r="I101" s="431"/>
    </row>
    <row r="102" spans="2:9" ht="42" x14ac:dyDescent="0.35">
      <c r="B102" s="207" t="s">
        <v>681</v>
      </c>
      <c r="C102" s="216">
        <v>45420</v>
      </c>
      <c r="D102" s="238">
        <f>469.55+1143.3</f>
        <v>1612.85</v>
      </c>
      <c r="E102" s="209"/>
      <c r="F102" s="210">
        <v>1</v>
      </c>
      <c r="G102" s="213" t="s">
        <v>604</v>
      </c>
      <c r="H102" s="215" t="s">
        <v>633</v>
      </c>
      <c r="I102" s="431"/>
    </row>
    <row r="103" spans="2:9" ht="42" x14ac:dyDescent="0.35">
      <c r="B103" s="212" t="s">
        <v>682</v>
      </c>
      <c r="C103" s="216">
        <v>45419</v>
      </c>
      <c r="D103" s="238">
        <f>794.3+330</f>
        <v>1124.3</v>
      </c>
      <c r="E103" s="209"/>
      <c r="F103" s="210" t="s">
        <v>615</v>
      </c>
      <c r="G103" s="213" t="s">
        <v>604</v>
      </c>
      <c r="H103" s="215" t="s">
        <v>683</v>
      </c>
      <c r="I103" s="431"/>
    </row>
    <row r="104" spans="2:9" ht="16" x14ac:dyDescent="0.35">
      <c r="B104" s="212" t="s">
        <v>684</v>
      </c>
      <c r="C104" s="222" t="s">
        <v>685</v>
      </c>
      <c r="D104" s="238">
        <f>296.75+379</f>
        <v>675.75</v>
      </c>
      <c r="E104" s="209"/>
      <c r="F104" s="210" t="s">
        <v>686</v>
      </c>
      <c r="G104" s="209"/>
      <c r="H104" s="215" t="s">
        <v>687</v>
      </c>
      <c r="I104" s="431"/>
    </row>
    <row r="105" spans="2:9" ht="42" x14ac:dyDescent="0.35">
      <c r="B105" s="207" t="s">
        <v>688</v>
      </c>
      <c r="C105" s="208">
        <v>45420</v>
      </c>
      <c r="D105" s="238">
        <f>439.1+1745.4</f>
        <v>2184.5</v>
      </c>
      <c r="E105" s="209"/>
      <c r="F105" s="210">
        <v>1</v>
      </c>
      <c r="G105" s="213" t="s">
        <v>604</v>
      </c>
      <c r="H105" s="215" t="s">
        <v>633</v>
      </c>
      <c r="I105" s="431"/>
    </row>
    <row r="106" spans="2:9" ht="29" x14ac:dyDescent="0.35">
      <c r="B106" s="212" t="s">
        <v>689</v>
      </c>
      <c r="C106" s="208">
        <v>45428</v>
      </c>
      <c r="D106" s="238">
        <v>41.4</v>
      </c>
      <c r="E106" s="209"/>
      <c r="F106" s="210">
        <v>1</v>
      </c>
      <c r="G106" s="209"/>
      <c r="H106" s="217" t="s">
        <v>675</v>
      </c>
      <c r="I106" s="431"/>
    </row>
    <row r="107" spans="2:9" ht="16" x14ac:dyDescent="0.35">
      <c r="B107" s="212" t="s">
        <v>690</v>
      </c>
      <c r="C107" s="222" t="s">
        <v>570</v>
      </c>
      <c r="D107" s="238">
        <v>55.2</v>
      </c>
      <c r="E107" s="209"/>
      <c r="F107" s="210">
        <v>1</v>
      </c>
      <c r="G107" s="209"/>
      <c r="H107" s="223" t="s">
        <v>691</v>
      </c>
      <c r="I107" s="431"/>
    </row>
    <row r="108" spans="2:9" ht="43.5" x14ac:dyDescent="0.35">
      <c r="B108" s="207" t="s">
        <v>692</v>
      </c>
      <c r="C108" s="222" t="s">
        <v>693</v>
      </c>
      <c r="D108" s="238">
        <v>15.99</v>
      </c>
      <c r="E108" s="209"/>
      <c r="F108" s="210">
        <v>1</v>
      </c>
      <c r="G108" s="209"/>
      <c r="H108" s="223" t="s">
        <v>694</v>
      </c>
      <c r="I108" s="431"/>
    </row>
    <row r="109" spans="2:9" ht="42" x14ac:dyDescent="0.35">
      <c r="B109" s="212" t="s">
        <v>695</v>
      </c>
      <c r="C109" s="208">
        <v>45423</v>
      </c>
      <c r="D109" s="238">
        <f>451.55+1262.1</f>
        <v>1713.6499999999999</v>
      </c>
      <c r="E109" s="209"/>
      <c r="F109" s="210">
        <v>1</v>
      </c>
      <c r="G109" s="213" t="s">
        <v>604</v>
      </c>
      <c r="H109" s="215" t="s">
        <v>633</v>
      </c>
      <c r="I109" s="431"/>
    </row>
    <row r="110" spans="2:9" ht="16" x14ac:dyDescent="0.35">
      <c r="B110" s="212" t="s">
        <v>696</v>
      </c>
      <c r="C110" s="222" t="s">
        <v>697</v>
      </c>
      <c r="D110" s="238">
        <v>69</v>
      </c>
      <c r="E110" s="209"/>
      <c r="F110" s="210">
        <v>1</v>
      </c>
      <c r="G110" s="224"/>
      <c r="H110" s="223" t="s">
        <v>691</v>
      </c>
      <c r="I110" s="431"/>
    </row>
    <row r="111" spans="2:9" ht="16" x14ac:dyDescent="0.35">
      <c r="B111" s="207" t="s">
        <v>698</v>
      </c>
      <c r="C111" s="222" t="s">
        <v>699</v>
      </c>
      <c r="D111" s="238">
        <v>195.5</v>
      </c>
      <c r="E111" s="209"/>
      <c r="F111" s="210">
        <v>1</v>
      </c>
      <c r="G111" s="209"/>
      <c r="H111" s="219" t="s">
        <v>700</v>
      </c>
      <c r="I111" s="431"/>
    </row>
    <row r="112" spans="2:9" ht="64" x14ac:dyDescent="0.35">
      <c r="B112" s="212" t="s">
        <v>701</v>
      </c>
      <c r="C112" s="208">
        <v>45427</v>
      </c>
      <c r="D112" s="238">
        <v>51.75</v>
      </c>
      <c r="E112" s="209"/>
      <c r="F112" s="210" t="s">
        <v>615</v>
      </c>
      <c r="G112" s="209"/>
      <c r="H112" s="215" t="s">
        <v>702</v>
      </c>
      <c r="I112" s="431"/>
    </row>
    <row r="113" spans="2:9" ht="43.5" x14ac:dyDescent="0.35">
      <c r="B113" s="212" t="s">
        <v>703</v>
      </c>
      <c r="C113" s="222" t="s">
        <v>704</v>
      </c>
      <c r="D113" s="238">
        <v>46</v>
      </c>
      <c r="E113" s="209"/>
      <c r="F113" s="210">
        <v>1</v>
      </c>
      <c r="G113" s="209"/>
      <c r="H113" s="225" t="s">
        <v>705</v>
      </c>
      <c r="I113" s="431"/>
    </row>
    <row r="114" spans="2:9" ht="43.5" x14ac:dyDescent="0.35">
      <c r="B114" s="207" t="s">
        <v>706</v>
      </c>
      <c r="C114" s="216">
        <v>45430</v>
      </c>
      <c r="D114" s="238">
        <v>9</v>
      </c>
      <c r="E114" s="209"/>
      <c r="F114" s="210">
        <v>1</v>
      </c>
      <c r="G114" s="209"/>
      <c r="H114" s="226" t="s">
        <v>707</v>
      </c>
      <c r="I114" s="431"/>
    </row>
    <row r="115" spans="2:9" ht="43.5" x14ac:dyDescent="0.35">
      <c r="B115" s="212" t="s">
        <v>708</v>
      </c>
      <c r="C115" s="216">
        <v>45434</v>
      </c>
      <c r="D115" s="238">
        <v>45</v>
      </c>
      <c r="E115" s="209"/>
      <c r="F115" s="210">
        <v>1</v>
      </c>
      <c r="G115" s="209"/>
      <c r="H115" s="227" t="s">
        <v>709</v>
      </c>
      <c r="I115" s="431"/>
    </row>
    <row r="116" spans="2:9" ht="43.5" x14ac:dyDescent="0.35">
      <c r="B116" s="212" t="s">
        <v>710</v>
      </c>
      <c r="C116" s="222" t="s">
        <v>711</v>
      </c>
      <c r="D116" s="238">
        <v>45</v>
      </c>
      <c r="E116" s="209"/>
      <c r="F116" s="210">
        <v>1</v>
      </c>
      <c r="G116" s="209"/>
      <c r="H116" s="227" t="s">
        <v>709</v>
      </c>
      <c r="I116" s="431"/>
    </row>
    <row r="117" spans="2:9" ht="42" x14ac:dyDescent="0.35">
      <c r="B117" s="207" t="s">
        <v>712</v>
      </c>
      <c r="C117" s="208">
        <v>45428</v>
      </c>
      <c r="D117" s="238">
        <f>417.75+990</f>
        <v>1407.75</v>
      </c>
      <c r="E117" s="209"/>
      <c r="F117" s="210">
        <v>1</v>
      </c>
      <c r="G117" s="213" t="s">
        <v>604</v>
      </c>
      <c r="H117" s="215" t="s">
        <v>633</v>
      </c>
      <c r="I117" s="431"/>
    </row>
    <row r="118" spans="2:9" ht="48" x14ac:dyDescent="0.35">
      <c r="B118" s="212" t="s">
        <v>713</v>
      </c>
      <c r="C118" s="222" t="s">
        <v>693</v>
      </c>
      <c r="D118" s="238">
        <v>347</v>
      </c>
      <c r="E118" s="209"/>
      <c r="F118" s="210" t="s">
        <v>612</v>
      </c>
      <c r="G118" s="209"/>
      <c r="H118" s="215" t="s">
        <v>714</v>
      </c>
      <c r="I118" s="431"/>
    </row>
    <row r="119" spans="2:9" ht="43.5" x14ac:dyDescent="0.35">
      <c r="B119" s="212" t="s">
        <v>715</v>
      </c>
      <c r="C119" s="228" t="s">
        <v>716</v>
      </c>
      <c r="D119" s="238">
        <v>9</v>
      </c>
      <c r="E119" s="209"/>
      <c r="F119" s="210">
        <v>1</v>
      </c>
      <c r="G119" s="209"/>
      <c r="H119" s="227" t="s">
        <v>717</v>
      </c>
      <c r="I119" s="431"/>
    </row>
    <row r="120" spans="2:9" ht="43.5" x14ac:dyDescent="0.35">
      <c r="B120" s="207" t="s">
        <v>718</v>
      </c>
      <c r="C120" s="228" t="s">
        <v>716</v>
      </c>
      <c r="D120" s="238">
        <v>50.6</v>
      </c>
      <c r="E120" s="209"/>
      <c r="F120" s="210">
        <v>1</v>
      </c>
      <c r="G120" s="209"/>
      <c r="H120" s="225" t="s">
        <v>719</v>
      </c>
      <c r="I120" s="431"/>
    </row>
    <row r="121" spans="2:9" ht="29" x14ac:dyDescent="0.35">
      <c r="B121" s="212" t="s">
        <v>720</v>
      </c>
      <c r="C121" s="222" t="s">
        <v>693</v>
      </c>
      <c r="D121" s="238">
        <v>34.5</v>
      </c>
      <c r="E121" s="209"/>
      <c r="F121" s="210">
        <v>1</v>
      </c>
      <c r="G121" s="209"/>
      <c r="H121" s="219" t="s">
        <v>721</v>
      </c>
      <c r="I121" s="431"/>
    </row>
    <row r="122" spans="2:9" ht="29" x14ac:dyDescent="0.35">
      <c r="B122" s="212" t="s">
        <v>722</v>
      </c>
      <c r="C122" s="222" t="s">
        <v>583</v>
      </c>
      <c r="D122" s="238">
        <v>183.5</v>
      </c>
      <c r="E122" s="209"/>
      <c r="F122" s="210">
        <v>1</v>
      </c>
      <c r="G122" s="209"/>
      <c r="H122" s="219" t="s">
        <v>723</v>
      </c>
      <c r="I122" s="431"/>
    </row>
    <row r="123" spans="2:9" ht="42" x14ac:dyDescent="0.35">
      <c r="B123" s="207" t="s">
        <v>724</v>
      </c>
      <c r="C123" s="208">
        <v>45433</v>
      </c>
      <c r="D123" s="238">
        <f>491+1721.1</f>
        <v>2212.1</v>
      </c>
      <c r="E123" s="209"/>
      <c r="F123" s="210">
        <v>1</v>
      </c>
      <c r="G123" s="213" t="s">
        <v>604</v>
      </c>
      <c r="H123" s="215" t="s">
        <v>633</v>
      </c>
      <c r="I123" s="431"/>
    </row>
    <row r="124" spans="2:9" ht="29" x14ac:dyDescent="0.35">
      <c r="B124" s="212" t="s">
        <v>725</v>
      </c>
      <c r="C124" s="222" t="s">
        <v>726</v>
      </c>
      <c r="D124" s="238">
        <v>285.5</v>
      </c>
      <c r="E124" s="209"/>
      <c r="F124" s="210">
        <v>1</v>
      </c>
      <c r="G124" s="209"/>
      <c r="H124" s="223" t="s">
        <v>727</v>
      </c>
      <c r="I124" s="431"/>
    </row>
    <row r="125" spans="2:9" ht="80" x14ac:dyDescent="0.35">
      <c r="B125" s="212" t="s">
        <v>728</v>
      </c>
      <c r="C125" s="222" t="s">
        <v>581</v>
      </c>
      <c r="D125" s="238">
        <v>349.5</v>
      </c>
      <c r="E125" s="209"/>
      <c r="F125" s="210">
        <v>1</v>
      </c>
      <c r="G125" s="209"/>
      <c r="H125" s="215" t="s">
        <v>729</v>
      </c>
      <c r="I125" s="431"/>
    </row>
    <row r="126" spans="2:9" ht="32" x14ac:dyDescent="0.35">
      <c r="B126" s="207" t="s">
        <v>730</v>
      </c>
      <c r="C126" s="222" t="s">
        <v>731</v>
      </c>
      <c r="D126" s="238">
        <v>11.5</v>
      </c>
      <c r="E126" s="209"/>
      <c r="F126" s="210">
        <v>1</v>
      </c>
      <c r="G126" s="209"/>
      <c r="H126" s="215" t="s">
        <v>732</v>
      </c>
      <c r="I126" s="431"/>
    </row>
    <row r="127" spans="2:9" ht="48" x14ac:dyDescent="0.35">
      <c r="B127" s="212" t="s">
        <v>733</v>
      </c>
      <c r="C127" s="222" t="s">
        <v>734</v>
      </c>
      <c r="D127" s="238">
        <v>50.6</v>
      </c>
      <c r="E127" s="209"/>
      <c r="F127" s="210">
        <v>1</v>
      </c>
      <c r="G127" s="209"/>
      <c r="H127" s="215" t="s">
        <v>735</v>
      </c>
      <c r="I127" s="431"/>
    </row>
    <row r="128" spans="2:9" ht="48" x14ac:dyDescent="0.35">
      <c r="B128" s="212" t="s">
        <v>736</v>
      </c>
      <c r="C128" s="208">
        <v>45443</v>
      </c>
      <c r="D128" s="238">
        <v>20.7</v>
      </c>
      <c r="E128" s="209"/>
      <c r="F128" s="210" t="s">
        <v>615</v>
      </c>
      <c r="G128" s="209"/>
      <c r="H128" s="215" t="s">
        <v>737</v>
      </c>
      <c r="I128" s="431"/>
    </row>
    <row r="129" spans="2:9" ht="32" x14ac:dyDescent="0.35">
      <c r="B129" s="207" t="s">
        <v>738</v>
      </c>
      <c r="C129" s="208">
        <v>45447</v>
      </c>
      <c r="D129" s="238">
        <v>24.15</v>
      </c>
      <c r="E129" s="209"/>
      <c r="F129" s="210" t="s">
        <v>615</v>
      </c>
      <c r="G129" s="209"/>
      <c r="H129" s="215" t="s">
        <v>739</v>
      </c>
      <c r="I129" s="431"/>
    </row>
    <row r="130" spans="2:9" ht="32" x14ac:dyDescent="0.35">
      <c r="B130" s="212" t="s">
        <v>740</v>
      </c>
      <c r="C130" s="208">
        <v>45454</v>
      </c>
      <c r="D130" s="238">
        <v>24.15</v>
      </c>
      <c r="E130" s="209"/>
      <c r="F130" s="210" t="s">
        <v>741</v>
      </c>
      <c r="G130" s="209"/>
      <c r="H130" s="215" t="s">
        <v>739</v>
      </c>
      <c r="I130" s="431"/>
    </row>
    <row r="131" spans="2:9" ht="43.5" x14ac:dyDescent="0.35">
      <c r="B131" s="212" t="s">
        <v>742</v>
      </c>
      <c r="C131" s="222" t="s">
        <v>734</v>
      </c>
      <c r="D131" s="238">
        <v>71.95</v>
      </c>
      <c r="E131" s="209"/>
      <c r="F131" s="210">
        <v>1</v>
      </c>
      <c r="G131" s="209"/>
      <c r="H131" s="219" t="s">
        <v>743</v>
      </c>
      <c r="I131" s="431"/>
    </row>
    <row r="132" spans="2:9" ht="29" x14ac:dyDescent="0.35">
      <c r="B132" s="207" t="s">
        <v>744</v>
      </c>
      <c r="C132" s="222" t="s">
        <v>745</v>
      </c>
      <c r="D132" s="238">
        <v>121.9</v>
      </c>
      <c r="E132" s="209"/>
      <c r="F132" s="210" t="s">
        <v>627</v>
      </c>
      <c r="G132" s="209"/>
      <c r="H132" s="217" t="s">
        <v>746</v>
      </c>
      <c r="I132" s="431"/>
    </row>
    <row r="133" spans="2:9" ht="16" x14ac:dyDescent="0.35">
      <c r="B133" s="212" t="s">
        <v>747</v>
      </c>
      <c r="C133" s="222" t="s">
        <v>587</v>
      </c>
      <c r="D133" s="238">
        <v>250.7</v>
      </c>
      <c r="E133" s="209"/>
      <c r="F133" s="210">
        <v>1</v>
      </c>
      <c r="G133" s="209"/>
      <c r="H133" s="223" t="s">
        <v>748</v>
      </c>
      <c r="I133" s="431"/>
    </row>
    <row r="134" spans="2:9" ht="29" x14ac:dyDescent="0.35">
      <c r="B134" s="212" t="s">
        <v>749</v>
      </c>
      <c r="C134" s="222" t="s">
        <v>750</v>
      </c>
      <c r="D134" s="238">
        <v>195.5</v>
      </c>
      <c r="E134" s="209"/>
      <c r="F134" s="210">
        <v>1</v>
      </c>
      <c r="G134" s="209"/>
      <c r="H134" s="223" t="s">
        <v>751</v>
      </c>
      <c r="I134" s="431"/>
    </row>
    <row r="135" spans="2:9" ht="43.5" x14ac:dyDescent="0.35">
      <c r="B135" s="207" t="s">
        <v>752</v>
      </c>
      <c r="C135" s="222" t="s">
        <v>587</v>
      </c>
      <c r="D135" s="238">
        <v>123.05</v>
      </c>
      <c r="E135" s="209"/>
      <c r="F135" s="210">
        <v>1</v>
      </c>
      <c r="G135" s="209"/>
      <c r="H135" s="219" t="s">
        <v>753</v>
      </c>
      <c r="I135" s="431"/>
    </row>
    <row r="136" spans="2:9" ht="16" x14ac:dyDescent="0.35">
      <c r="B136" s="212" t="s">
        <v>754</v>
      </c>
      <c r="C136" s="222" t="s">
        <v>755</v>
      </c>
      <c r="D136" s="238">
        <v>93.8</v>
      </c>
      <c r="E136" s="209"/>
      <c r="F136" s="210">
        <v>1</v>
      </c>
      <c r="G136" s="209"/>
      <c r="H136" s="223" t="s">
        <v>618</v>
      </c>
      <c r="I136" s="431"/>
    </row>
    <row r="137" spans="2:9" x14ac:dyDescent="0.35">
      <c r="B137" s="212" t="s">
        <v>756</v>
      </c>
      <c r="C137" s="216">
        <v>45474</v>
      </c>
      <c r="D137" s="238">
        <v>66.2</v>
      </c>
      <c r="E137" s="209"/>
      <c r="F137" s="210">
        <v>1</v>
      </c>
      <c r="G137" s="209"/>
      <c r="H137" s="223" t="s">
        <v>618</v>
      </c>
      <c r="I137" s="431"/>
    </row>
    <row r="138" spans="2:9" x14ac:dyDescent="0.35">
      <c r="B138" s="207" t="s">
        <v>757</v>
      </c>
      <c r="C138" s="216">
        <v>45475</v>
      </c>
      <c r="D138" s="238">
        <v>66.2</v>
      </c>
      <c r="E138" s="209"/>
      <c r="F138" s="210">
        <v>1</v>
      </c>
      <c r="G138" s="209"/>
      <c r="H138" s="223" t="s">
        <v>618</v>
      </c>
      <c r="I138" s="431"/>
    </row>
    <row r="139" spans="2:9" ht="16" x14ac:dyDescent="0.35">
      <c r="B139" s="212" t="s">
        <v>758</v>
      </c>
      <c r="C139" s="222" t="s">
        <v>759</v>
      </c>
      <c r="D139" s="238">
        <v>110.4</v>
      </c>
      <c r="E139" s="209"/>
      <c r="F139" s="210" t="s">
        <v>760</v>
      </c>
      <c r="G139" s="209"/>
      <c r="H139" s="215" t="s">
        <v>761</v>
      </c>
      <c r="I139" s="431"/>
    </row>
    <row r="140" spans="2:9" ht="29" x14ac:dyDescent="0.35">
      <c r="B140" s="212" t="s">
        <v>762</v>
      </c>
      <c r="C140" s="216">
        <v>45477</v>
      </c>
      <c r="D140" s="238">
        <v>31.5</v>
      </c>
      <c r="E140" s="209"/>
      <c r="F140" s="210">
        <v>1</v>
      </c>
      <c r="G140" s="209"/>
      <c r="H140" s="219" t="s">
        <v>721</v>
      </c>
      <c r="I140" s="431"/>
    </row>
    <row r="141" spans="2:9" ht="29" x14ac:dyDescent="0.35">
      <c r="B141" s="207" t="s">
        <v>763</v>
      </c>
      <c r="C141" s="216">
        <v>45478</v>
      </c>
      <c r="D141" s="238">
        <v>31.5</v>
      </c>
      <c r="E141" s="209"/>
      <c r="F141" s="210">
        <v>1</v>
      </c>
      <c r="G141" s="209"/>
      <c r="H141" s="219" t="s">
        <v>721</v>
      </c>
      <c r="I141" s="431"/>
    </row>
    <row r="142" spans="2:9" ht="29" x14ac:dyDescent="0.35">
      <c r="B142" s="212" t="s">
        <v>764</v>
      </c>
      <c r="C142" s="216">
        <v>45479</v>
      </c>
      <c r="D142" s="238">
        <v>31.5</v>
      </c>
      <c r="E142" s="209"/>
      <c r="F142" s="210">
        <v>1</v>
      </c>
      <c r="G142" s="209"/>
      <c r="H142" s="219" t="s">
        <v>721</v>
      </c>
      <c r="I142" s="431"/>
    </row>
    <row r="143" spans="2:9" ht="16" x14ac:dyDescent="0.35">
      <c r="B143" s="212" t="s">
        <v>765</v>
      </c>
      <c r="C143" s="222" t="s">
        <v>766</v>
      </c>
      <c r="D143" s="238">
        <v>93.8</v>
      </c>
      <c r="E143" s="209"/>
      <c r="F143" s="210">
        <v>1</v>
      </c>
      <c r="G143" s="209"/>
      <c r="H143" s="223" t="s">
        <v>618</v>
      </c>
      <c r="I143" s="431"/>
    </row>
    <row r="144" spans="2:9" ht="16" x14ac:dyDescent="0.35">
      <c r="B144" s="207" t="s">
        <v>767</v>
      </c>
      <c r="C144" s="222" t="s">
        <v>768</v>
      </c>
      <c r="D144" s="238">
        <v>93.8</v>
      </c>
      <c r="E144" s="209"/>
      <c r="F144" s="210">
        <v>1</v>
      </c>
      <c r="G144" s="209"/>
      <c r="H144" s="223" t="s">
        <v>618</v>
      </c>
      <c r="I144" s="431"/>
    </row>
    <row r="145" spans="2:9" x14ac:dyDescent="0.35">
      <c r="B145" s="212" t="s">
        <v>769</v>
      </c>
      <c r="C145" s="216">
        <v>45479</v>
      </c>
      <c r="D145" s="238">
        <v>66.2</v>
      </c>
      <c r="E145" s="209"/>
      <c r="F145" s="210">
        <v>1</v>
      </c>
      <c r="G145" s="209"/>
      <c r="H145" s="223" t="s">
        <v>618</v>
      </c>
      <c r="I145" s="431"/>
    </row>
    <row r="146" spans="2:9" ht="29" x14ac:dyDescent="0.35">
      <c r="B146" s="212" t="s">
        <v>770</v>
      </c>
      <c r="C146" s="222" t="s">
        <v>768</v>
      </c>
      <c r="D146" s="238">
        <v>66.2</v>
      </c>
      <c r="E146" s="209"/>
      <c r="F146" s="210">
        <v>1</v>
      </c>
      <c r="G146" s="209"/>
      <c r="H146" s="223" t="s">
        <v>620</v>
      </c>
      <c r="I146" s="431"/>
    </row>
    <row r="147" spans="2:9" ht="29" x14ac:dyDescent="0.35">
      <c r="B147" s="207" t="s">
        <v>771</v>
      </c>
      <c r="C147" s="228" t="s">
        <v>766</v>
      </c>
      <c r="D147" s="238">
        <v>93.8</v>
      </c>
      <c r="E147" s="209"/>
      <c r="F147" s="210" t="s">
        <v>621</v>
      </c>
      <c r="G147" s="209"/>
      <c r="H147" s="219" t="s">
        <v>772</v>
      </c>
      <c r="I147" s="431"/>
    </row>
    <row r="148" spans="2:9" ht="29" x14ac:dyDescent="0.35">
      <c r="B148" s="212" t="s">
        <v>773</v>
      </c>
      <c r="C148" s="228" t="s">
        <v>755</v>
      </c>
      <c r="D148" s="238">
        <v>45.5</v>
      </c>
      <c r="E148" s="209"/>
      <c r="F148" s="210" t="s">
        <v>621</v>
      </c>
      <c r="G148" s="209"/>
      <c r="H148" s="211" t="s">
        <v>622</v>
      </c>
      <c r="I148" s="431"/>
    </row>
    <row r="149" spans="2:9" ht="29" x14ac:dyDescent="0.35">
      <c r="B149" s="212" t="s">
        <v>774</v>
      </c>
      <c r="C149" s="228" t="s">
        <v>768</v>
      </c>
      <c r="D149" s="238">
        <v>45.5</v>
      </c>
      <c r="E149" s="209"/>
      <c r="F149" s="210" t="s">
        <v>621</v>
      </c>
      <c r="G149" s="209"/>
      <c r="H149" s="211" t="s">
        <v>622</v>
      </c>
      <c r="I149" s="431"/>
    </row>
    <row r="150" spans="2:9" ht="29" x14ac:dyDescent="0.35">
      <c r="B150" s="207" t="s">
        <v>775</v>
      </c>
      <c r="C150" s="222" t="s">
        <v>776</v>
      </c>
      <c r="D150" s="238">
        <v>63.9</v>
      </c>
      <c r="E150" s="209"/>
      <c r="F150" s="210">
        <v>1</v>
      </c>
      <c r="G150" s="209"/>
      <c r="H150" s="223" t="s">
        <v>620</v>
      </c>
      <c r="I150" s="431"/>
    </row>
    <row r="151" spans="2:9" ht="29" x14ac:dyDescent="0.35">
      <c r="B151" s="212" t="s">
        <v>777</v>
      </c>
      <c r="C151" s="222" t="s">
        <v>778</v>
      </c>
      <c r="D151" s="238">
        <v>212.75</v>
      </c>
      <c r="E151" s="209"/>
      <c r="F151" s="210">
        <v>1</v>
      </c>
      <c r="G151" s="209"/>
      <c r="H151" s="223" t="s">
        <v>779</v>
      </c>
      <c r="I151" s="431"/>
    </row>
    <row r="152" spans="2:9" ht="29" x14ac:dyDescent="0.35">
      <c r="B152" s="212" t="s">
        <v>780</v>
      </c>
      <c r="C152" s="222" t="s">
        <v>781</v>
      </c>
      <c r="D152" s="238">
        <v>63.9</v>
      </c>
      <c r="E152" s="209"/>
      <c r="F152" s="210">
        <v>1</v>
      </c>
      <c r="G152" s="209"/>
      <c r="H152" s="223" t="s">
        <v>620</v>
      </c>
      <c r="I152" s="431"/>
    </row>
    <row r="153" spans="2:9" ht="16" x14ac:dyDescent="0.35">
      <c r="B153" s="207" t="s">
        <v>782</v>
      </c>
      <c r="C153" s="222" t="s">
        <v>783</v>
      </c>
      <c r="D153" s="238">
        <v>165.6</v>
      </c>
      <c r="E153" s="209"/>
      <c r="F153" s="210">
        <v>1</v>
      </c>
      <c r="G153" s="209"/>
      <c r="H153" s="223" t="s">
        <v>784</v>
      </c>
      <c r="I153" s="431"/>
    </row>
    <row r="154" spans="2:9" ht="16" x14ac:dyDescent="0.35">
      <c r="B154" s="212" t="s">
        <v>785</v>
      </c>
      <c r="C154" s="222" t="s">
        <v>786</v>
      </c>
      <c r="D154" s="238">
        <v>155.25</v>
      </c>
      <c r="E154" s="209"/>
      <c r="F154" s="210">
        <v>1</v>
      </c>
      <c r="G154" s="209"/>
      <c r="H154" s="217" t="s">
        <v>784</v>
      </c>
      <c r="I154" s="431"/>
    </row>
    <row r="155" spans="2:9" ht="16" x14ac:dyDescent="0.35">
      <c r="B155" s="212" t="s">
        <v>787</v>
      </c>
      <c r="C155" s="222" t="s">
        <v>788</v>
      </c>
      <c r="D155" s="238">
        <v>206.5</v>
      </c>
      <c r="E155" s="209"/>
      <c r="F155" s="210">
        <v>1</v>
      </c>
      <c r="G155" s="209"/>
      <c r="H155" s="223" t="s">
        <v>784</v>
      </c>
      <c r="I155" s="431"/>
    </row>
    <row r="156" spans="2:9" ht="32" x14ac:dyDescent="0.35">
      <c r="B156" s="207" t="s">
        <v>789</v>
      </c>
      <c r="C156" s="222" t="s">
        <v>790</v>
      </c>
      <c r="D156" s="238">
        <v>950</v>
      </c>
      <c r="E156" s="209"/>
      <c r="F156" s="210" t="s">
        <v>791</v>
      </c>
      <c r="G156" s="209"/>
      <c r="H156" s="215" t="s">
        <v>792</v>
      </c>
      <c r="I156" s="431"/>
    </row>
    <row r="157" spans="2:9" ht="16" x14ac:dyDescent="0.35">
      <c r="B157" s="212" t="s">
        <v>793</v>
      </c>
      <c r="C157" s="222" t="s">
        <v>794</v>
      </c>
      <c r="D157" s="238">
        <v>9</v>
      </c>
      <c r="E157" s="209"/>
      <c r="F157" s="210">
        <v>1</v>
      </c>
      <c r="G157" s="209"/>
      <c r="H157" s="215" t="s">
        <v>795</v>
      </c>
      <c r="I157" s="431"/>
    </row>
    <row r="158" spans="2:9" ht="16" x14ac:dyDescent="0.35">
      <c r="B158" s="212" t="s">
        <v>796</v>
      </c>
      <c r="C158" s="222" t="s">
        <v>592</v>
      </c>
      <c r="D158" s="238">
        <v>191.4</v>
      </c>
      <c r="E158" s="209"/>
      <c r="F158" s="210" t="s">
        <v>612</v>
      </c>
      <c r="G158" s="209"/>
      <c r="H158" s="215" t="s">
        <v>797</v>
      </c>
      <c r="I158" s="431"/>
    </row>
    <row r="159" spans="2:9" ht="32" x14ac:dyDescent="0.35">
      <c r="B159" s="207" t="s">
        <v>798</v>
      </c>
      <c r="C159" s="222" t="s">
        <v>799</v>
      </c>
      <c r="D159" s="238">
        <v>95.45</v>
      </c>
      <c r="E159" s="209"/>
      <c r="F159" s="210" t="s">
        <v>760</v>
      </c>
      <c r="G159" s="209"/>
      <c r="H159" s="215" t="s">
        <v>800</v>
      </c>
      <c r="I159" s="431"/>
    </row>
    <row r="160" spans="2:9" ht="16" x14ac:dyDescent="0.35">
      <c r="B160" s="212" t="s">
        <v>801</v>
      </c>
      <c r="C160" s="208">
        <v>45540</v>
      </c>
      <c r="D160" s="238">
        <f>510.25</f>
        <v>510.25</v>
      </c>
      <c r="E160" s="209"/>
      <c r="F160" s="210">
        <v>1</v>
      </c>
      <c r="G160" s="209"/>
      <c r="H160" s="215" t="s">
        <v>633</v>
      </c>
      <c r="I160" s="431"/>
    </row>
    <row r="161" spans="2:9" ht="32" x14ac:dyDescent="0.35">
      <c r="B161" s="212" t="s">
        <v>802</v>
      </c>
      <c r="C161" s="208">
        <v>45537</v>
      </c>
      <c r="D161" s="238">
        <v>106.95</v>
      </c>
      <c r="E161" s="209"/>
      <c r="F161" s="210">
        <v>1</v>
      </c>
      <c r="G161" s="209"/>
      <c r="H161" s="215" t="s">
        <v>800</v>
      </c>
      <c r="I161" s="431"/>
    </row>
    <row r="162" spans="2:9" ht="16" x14ac:dyDescent="0.35">
      <c r="B162" s="207" t="s">
        <v>803</v>
      </c>
      <c r="C162" s="222" t="s">
        <v>804</v>
      </c>
      <c r="D162" s="238">
        <v>139.5</v>
      </c>
      <c r="E162" s="209"/>
      <c r="F162" s="210">
        <v>1</v>
      </c>
      <c r="G162" s="209"/>
      <c r="H162" s="215" t="s">
        <v>805</v>
      </c>
      <c r="I162" s="431"/>
    </row>
    <row r="163" spans="2:9" ht="32" x14ac:dyDescent="0.35">
      <c r="B163" s="212" t="s">
        <v>806</v>
      </c>
      <c r="C163" s="222" t="s">
        <v>807</v>
      </c>
      <c r="D163" s="238">
        <v>12</v>
      </c>
      <c r="E163" s="209"/>
      <c r="F163" s="210" t="s">
        <v>612</v>
      </c>
      <c r="G163" s="209"/>
      <c r="H163" s="215" t="s">
        <v>808</v>
      </c>
      <c r="I163" s="431"/>
    </row>
    <row r="164" spans="2:9" ht="29" x14ac:dyDescent="0.35">
      <c r="B164" s="212" t="s">
        <v>809</v>
      </c>
      <c r="C164" s="216" t="s">
        <v>810</v>
      </c>
      <c r="D164" s="238">
        <v>89.7</v>
      </c>
      <c r="E164" s="209"/>
      <c r="F164" s="210">
        <v>1</v>
      </c>
      <c r="G164" s="209"/>
      <c r="H164" s="217" t="s">
        <v>811</v>
      </c>
      <c r="I164" s="431"/>
    </row>
    <row r="165" spans="2:9" ht="29" x14ac:dyDescent="0.35">
      <c r="B165" s="207" t="s">
        <v>812</v>
      </c>
      <c r="C165" s="216" t="s">
        <v>813</v>
      </c>
      <c r="D165" s="238">
        <v>105.8</v>
      </c>
      <c r="E165" s="209"/>
      <c r="F165" s="210">
        <v>1</v>
      </c>
      <c r="G165" s="209"/>
      <c r="H165" s="217" t="s">
        <v>811</v>
      </c>
      <c r="I165" s="431"/>
    </row>
    <row r="166" spans="2:9" ht="29" x14ac:dyDescent="0.35">
      <c r="B166" s="212" t="s">
        <v>814</v>
      </c>
      <c r="C166" s="222" t="s">
        <v>815</v>
      </c>
      <c r="D166" s="238">
        <v>96.6</v>
      </c>
      <c r="E166" s="209"/>
      <c r="F166" s="210">
        <v>1</v>
      </c>
      <c r="G166" s="209"/>
      <c r="H166" s="223" t="s">
        <v>816</v>
      </c>
      <c r="I166" s="431"/>
    </row>
    <row r="167" spans="2:9" ht="43.5" x14ac:dyDescent="0.35">
      <c r="B167" s="212" t="s">
        <v>817</v>
      </c>
      <c r="C167" s="222" t="s">
        <v>815</v>
      </c>
      <c r="D167" s="238">
        <v>46</v>
      </c>
      <c r="E167" s="209"/>
      <c r="F167" s="210">
        <v>1</v>
      </c>
      <c r="G167" s="209"/>
      <c r="H167" s="223" t="s">
        <v>818</v>
      </c>
      <c r="I167" s="431"/>
    </row>
    <row r="168" spans="2:9" ht="16" x14ac:dyDescent="0.35">
      <c r="B168" s="207" t="s">
        <v>819</v>
      </c>
      <c r="C168" s="222" t="s">
        <v>815</v>
      </c>
      <c r="D168" s="238">
        <v>196.44</v>
      </c>
      <c r="E168" s="209"/>
      <c r="F168" s="210">
        <v>1</v>
      </c>
      <c r="G168" s="209"/>
      <c r="H168" s="215" t="s">
        <v>820</v>
      </c>
      <c r="I168" s="431"/>
    </row>
    <row r="169" spans="2:9" ht="16" x14ac:dyDescent="0.35">
      <c r="B169" s="212" t="s">
        <v>821</v>
      </c>
      <c r="C169" s="222" t="s">
        <v>815</v>
      </c>
      <c r="D169" s="238">
        <v>63</v>
      </c>
      <c r="E169" s="209"/>
      <c r="F169" s="210">
        <v>1</v>
      </c>
      <c r="G169" s="209"/>
      <c r="H169" s="215" t="s">
        <v>820</v>
      </c>
      <c r="I169" s="431"/>
    </row>
    <row r="170" spans="2:9" ht="16" x14ac:dyDescent="0.35">
      <c r="B170" s="212" t="s">
        <v>822</v>
      </c>
      <c r="C170" s="222" t="s">
        <v>597</v>
      </c>
      <c r="D170" s="238">
        <v>369.5</v>
      </c>
      <c r="E170" s="209"/>
      <c r="F170" s="210" t="s">
        <v>612</v>
      </c>
      <c r="G170" s="209"/>
      <c r="H170" s="229" t="s">
        <v>823</v>
      </c>
      <c r="I170" s="431"/>
    </row>
    <row r="171" spans="2:9" ht="43.5" x14ac:dyDescent="0.35">
      <c r="B171" s="207" t="s">
        <v>824</v>
      </c>
      <c r="C171" s="222" t="s">
        <v>825</v>
      </c>
      <c r="D171" s="238">
        <v>46</v>
      </c>
      <c r="E171" s="209"/>
      <c r="F171" s="210">
        <v>1</v>
      </c>
      <c r="G171" s="209"/>
      <c r="H171" s="223" t="s">
        <v>818</v>
      </c>
      <c r="I171" s="431"/>
    </row>
    <row r="172" spans="2:9" ht="43.5" x14ac:dyDescent="0.35">
      <c r="B172" s="212" t="s">
        <v>826</v>
      </c>
      <c r="C172" s="222" t="s">
        <v>827</v>
      </c>
      <c r="D172" s="238">
        <v>690</v>
      </c>
      <c r="E172" s="209"/>
      <c r="F172" s="210">
        <v>1</v>
      </c>
      <c r="G172" s="209"/>
      <c r="H172" s="223" t="s">
        <v>828</v>
      </c>
      <c r="I172" s="431"/>
    </row>
    <row r="173" spans="2:9" ht="16" x14ac:dyDescent="0.35">
      <c r="B173" s="212" t="s">
        <v>829</v>
      </c>
      <c r="C173" s="222" t="s">
        <v>830</v>
      </c>
      <c r="D173" s="238">
        <v>49.45</v>
      </c>
      <c r="E173" s="209"/>
      <c r="F173" s="210" t="s">
        <v>831</v>
      </c>
      <c r="G173" s="209"/>
      <c r="H173" s="223" t="s">
        <v>832</v>
      </c>
      <c r="I173" s="431"/>
    </row>
    <row r="174" spans="2:9" ht="58" x14ac:dyDescent="0.35">
      <c r="B174" s="207" t="s">
        <v>833</v>
      </c>
      <c r="C174" s="222" t="s">
        <v>834</v>
      </c>
      <c r="D174" s="238">
        <v>46</v>
      </c>
      <c r="E174" s="209"/>
      <c r="F174" s="210">
        <v>1</v>
      </c>
      <c r="G174" s="209"/>
      <c r="H174" s="223" t="s">
        <v>835</v>
      </c>
      <c r="I174" s="431"/>
    </row>
    <row r="175" spans="2:9" ht="43.5" x14ac:dyDescent="0.35">
      <c r="B175" s="212" t="s">
        <v>836</v>
      </c>
      <c r="C175" s="222" t="s">
        <v>837</v>
      </c>
      <c r="D175" s="238">
        <v>45.5</v>
      </c>
      <c r="E175" s="209"/>
      <c r="F175" s="210" t="s">
        <v>831</v>
      </c>
      <c r="G175" s="209"/>
      <c r="H175" s="223" t="s">
        <v>838</v>
      </c>
      <c r="I175" s="431"/>
    </row>
    <row r="176" spans="2:9" ht="32" x14ac:dyDescent="0.35">
      <c r="B176" s="212" t="s">
        <v>839</v>
      </c>
      <c r="C176" s="222" t="s">
        <v>840</v>
      </c>
      <c r="D176" s="238">
        <v>245</v>
      </c>
      <c r="E176" s="209"/>
      <c r="F176" s="210" t="s">
        <v>612</v>
      </c>
      <c r="G176" s="209"/>
      <c r="H176" s="215" t="s">
        <v>841</v>
      </c>
      <c r="I176" s="431"/>
    </row>
    <row r="177" spans="2:9" ht="43.5" x14ac:dyDescent="0.35">
      <c r="B177" s="207" t="s">
        <v>842</v>
      </c>
      <c r="C177" s="222" t="s">
        <v>843</v>
      </c>
      <c r="D177" s="238">
        <v>287.5</v>
      </c>
      <c r="E177" s="209"/>
      <c r="F177" s="210">
        <v>1</v>
      </c>
      <c r="G177" s="209"/>
      <c r="H177" s="223" t="s">
        <v>844</v>
      </c>
      <c r="I177" s="431"/>
    </row>
    <row r="178" spans="2:9" x14ac:dyDescent="0.35">
      <c r="B178" s="203" t="s">
        <v>3</v>
      </c>
      <c r="C178" s="204"/>
      <c r="D178" s="239">
        <f>SUM(D15:D177)</f>
        <v>35261.960000000014</v>
      </c>
      <c r="E178" s="230">
        <f>SUM(E66:E177)</f>
        <v>0</v>
      </c>
      <c r="F178" s="230">
        <v>163</v>
      </c>
      <c r="G178" s="224"/>
    </row>
    <row r="180" spans="2:9" x14ac:dyDescent="0.35">
      <c r="C180" s="231" t="s">
        <v>845</v>
      </c>
    </row>
  </sheetData>
  <autoFilter ref="B14:I178" xr:uid="{333DB9B7-5988-4B30-9460-11CCD6FD7B60}"/>
  <mergeCells count="2">
    <mergeCell ref="I8:I12"/>
    <mergeCell ref="I15:I177"/>
  </mergeCells>
  <dataValidations count="1">
    <dataValidation allowBlank="1" showInputMessage="1" showErrorMessage="1" prompt="Jeżeli chcesz żeby te wartości były pokazywane w delegacji jako data, a nie cyfry, np.43212, wejdź w narzędzia główne i w formatach liczby wybierz &quot;tekstowe&quot; zamiast data :)_x000a_" sqref="C82:C88 C94:C99 C117:C124 C104:C113 C158:C163 C90 C166:C177" xr:uid="{3BDFF35B-4799-4945-B9F5-698B73E14727}"/>
  </dataValidations>
  <pageMargins left="0.70866141732283472" right="0.70866141732283472" top="0.74803149606299213" bottom="0.74803149606299213" header="0.31496062992125984" footer="0.31496062992125984"/>
  <pageSetup paperSize="9" scale="49" fitToHeight="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EB137-DCB0-4013-8E04-A50A833BD4FE}">
  <sheetPr>
    <pageSetUpPr fitToPage="1"/>
  </sheetPr>
  <dimension ref="A1:I153"/>
  <sheetViews>
    <sheetView view="pageBreakPreview" topLeftCell="B6" zoomScale="60" zoomScaleNormal="80" workbookViewId="0">
      <selection activeCell="C132" sqref="C132"/>
    </sheetView>
  </sheetViews>
  <sheetFormatPr defaultRowHeight="14.5" x14ac:dyDescent="0.35"/>
  <cols>
    <col min="3" max="3" width="43.81640625" customWidth="1"/>
    <col min="4" max="4" width="31.7265625" style="136" bestFit="1" customWidth="1"/>
    <col min="5" max="5" width="31.7265625" customWidth="1"/>
    <col min="6" max="6" width="37.7265625" customWidth="1"/>
    <col min="7" max="7" width="49.26953125" style="282" customWidth="1"/>
    <col min="8" max="8" width="51.453125" style="243" customWidth="1"/>
    <col min="9" max="9" width="28.453125" customWidth="1"/>
  </cols>
  <sheetData>
    <row r="1" spans="2:9" x14ac:dyDescent="0.35">
      <c r="B1" s="373" t="s">
        <v>1273</v>
      </c>
    </row>
    <row r="2" spans="2:9" x14ac:dyDescent="0.35">
      <c r="B2" s="29" t="s">
        <v>5</v>
      </c>
      <c r="C2" s="29"/>
    </row>
    <row r="5" spans="2:9" x14ac:dyDescent="0.35">
      <c r="B5" s="432" t="s">
        <v>848</v>
      </c>
      <c r="C5" s="432"/>
      <c r="D5" s="273" t="s">
        <v>849</v>
      </c>
      <c r="E5" s="1"/>
      <c r="F5" s="1"/>
      <c r="G5" s="283"/>
      <c r="H5" s="158"/>
    </row>
    <row r="6" spans="2:9" ht="15" thickBot="1" x14ac:dyDescent="0.4">
      <c r="C6" s="1"/>
      <c r="D6" s="137"/>
      <c r="E6" s="1"/>
      <c r="F6" s="1"/>
      <c r="G6" s="283"/>
      <c r="H6" s="158"/>
      <c r="I6" t="s">
        <v>850</v>
      </c>
    </row>
    <row r="7" spans="2:9" ht="48" customHeight="1" thickBot="1" x14ac:dyDescent="0.4">
      <c r="B7" s="2">
        <v>2023</v>
      </c>
      <c r="C7" s="26" t="s">
        <v>6</v>
      </c>
      <c r="D7" s="134" t="s">
        <v>13</v>
      </c>
      <c r="E7" s="26" t="s">
        <v>14</v>
      </c>
      <c r="F7" s="3" t="s">
        <v>11</v>
      </c>
      <c r="G7" s="244" t="s">
        <v>8</v>
      </c>
      <c r="H7" s="245" t="s">
        <v>9</v>
      </c>
      <c r="I7" s="33" t="s">
        <v>15</v>
      </c>
    </row>
    <row r="8" spans="2:9" ht="15" thickBot="1" x14ac:dyDescent="0.4">
      <c r="B8" s="4" t="s">
        <v>0</v>
      </c>
      <c r="C8" s="5" t="s">
        <v>851</v>
      </c>
      <c r="D8" s="274">
        <v>315.35000000000002</v>
      </c>
      <c r="E8" s="274">
        <v>0</v>
      </c>
      <c r="F8" s="6">
        <v>1</v>
      </c>
      <c r="G8" s="284" t="s">
        <v>852</v>
      </c>
      <c r="H8" s="246" t="s">
        <v>853</v>
      </c>
      <c r="I8" s="433" t="s">
        <v>854</v>
      </c>
    </row>
    <row r="9" spans="2:9" ht="15" thickBot="1" x14ac:dyDescent="0.4">
      <c r="B9" s="7" t="s">
        <v>1</v>
      </c>
      <c r="C9" s="8" t="s">
        <v>855</v>
      </c>
      <c r="D9" s="139">
        <v>160.5</v>
      </c>
      <c r="E9" s="139">
        <v>0</v>
      </c>
      <c r="F9" s="10" t="s">
        <v>856</v>
      </c>
      <c r="G9" s="284" t="s">
        <v>857</v>
      </c>
      <c r="H9" s="247" t="s">
        <v>858</v>
      </c>
      <c r="I9" s="434"/>
    </row>
    <row r="10" spans="2:9" ht="81.75" customHeight="1" thickBot="1" x14ac:dyDescent="0.4">
      <c r="B10" s="11" t="s">
        <v>2</v>
      </c>
      <c r="C10" s="8"/>
      <c r="D10" s="275">
        <f>SUM(D8:D9)</f>
        <v>475.85</v>
      </c>
      <c r="E10" s="140">
        <v>0</v>
      </c>
      <c r="F10" s="12"/>
      <c r="G10" s="281" t="s">
        <v>232</v>
      </c>
      <c r="H10" s="248"/>
      <c r="I10" s="434"/>
    </row>
    <row r="11" spans="2:9" ht="17.25" hidden="1" customHeight="1" thickBot="1" x14ac:dyDescent="0.4">
      <c r="B11" s="11" t="s">
        <v>10</v>
      </c>
      <c r="C11" s="8"/>
      <c r="D11" s="140"/>
      <c r="E11" s="12">
        <v>0</v>
      </c>
      <c r="F11" s="12"/>
      <c r="G11" s="281"/>
      <c r="H11" s="248"/>
      <c r="I11" s="434"/>
    </row>
    <row r="12" spans="2:9" ht="18.75" customHeight="1" thickBot="1" x14ac:dyDescent="0.4">
      <c r="B12" s="19" t="s">
        <v>3</v>
      </c>
      <c r="C12" s="20"/>
      <c r="D12" s="107">
        <f>SUM(D8:D11)</f>
        <v>951.7</v>
      </c>
      <c r="E12" s="107">
        <f>SUM(E8:E11)</f>
        <v>0</v>
      </c>
      <c r="F12" s="21">
        <f>SUM(F8:F11)</f>
        <v>1</v>
      </c>
      <c r="G12" s="285"/>
      <c r="H12" s="249"/>
      <c r="I12" s="435"/>
    </row>
    <row r="13" spans="2:9" ht="21.75" customHeight="1" thickBot="1" x14ac:dyDescent="0.4">
      <c r="B13" s="22"/>
      <c r="C13" s="52"/>
      <c r="D13" s="141"/>
      <c r="E13" s="23"/>
      <c r="F13" s="24"/>
      <c r="G13" s="286"/>
      <c r="H13" s="250"/>
    </row>
    <row r="14" spans="2:9" ht="47.25" customHeight="1" x14ac:dyDescent="0.35">
      <c r="B14" s="17">
        <v>2024</v>
      </c>
      <c r="C14" s="203" t="s">
        <v>6</v>
      </c>
      <c r="D14" s="135" t="s">
        <v>7</v>
      </c>
      <c r="E14" s="36" t="s">
        <v>14</v>
      </c>
      <c r="F14" s="3" t="s">
        <v>11</v>
      </c>
      <c r="G14" s="251" t="s">
        <v>8</v>
      </c>
      <c r="H14" s="252" t="s">
        <v>9</v>
      </c>
      <c r="I14" s="37" t="s">
        <v>15</v>
      </c>
    </row>
    <row r="15" spans="2:9" x14ac:dyDescent="0.35">
      <c r="B15" s="253" t="s">
        <v>0</v>
      </c>
      <c r="C15" s="254" t="s">
        <v>859</v>
      </c>
      <c r="D15" s="276">
        <v>229.5</v>
      </c>
      <c r="E15" s="292">
        <v>0</v>
      </c>
      <c r="F15" s="255">
        <v>1</v>
      </c>
      <c r="G15" s="287" t="s">
        <v>232</v>
      </c>
      <c r="H15" s="256" t="s">
        <v>860</v>
      </c>
      <c r="I15" s="436" t="s">
        <v>861</v>
      </c>
    </row>
    <row r="16" spans="2:9" x14ac:dyDescent="0.35">
      <c r="B16" s="257" t="s">
        <v>1</v>
      </c>
      <c r="C16" s="254" t="s">
        <v>862</v>
      </c>
      <c r="D16" s="277">
        <v>57.5</v>
      </c>
      <c r="E16" s="293">
        <v>0</v>
      </c>
      <c r="F16" s="255">
        <v>1</v>
      </c>
      <c r="G16" s="287" t="s">
        <v>232</v>
      </c>
      <c r="H16" s="256" t="s">
        <v>860</v>
      </c>
      <c r="I16" s="436"/>
    </row>
    <row r="17" spans="2:9" x14ac:dyDescent="0.35">
      <c r="B17" s="257" t="s">
        <v>2</v>
      </c>
      <c r="C17" s="254" t="s">
        <v>863</v>
      </c>
      <c r="D17" s="277">
        <v>349.1</v>
      </c>
      <c r="E17" s="293">
        <v>0</v>
      </c>
      <c r="F17" s="255">
        <v>1</v>
      </c>
      <c r="G17" s="287" t="s">
        <v>864</v>
      </c>
      <c r="H17" s="256" t="s">
        <v>865</v>
      </c>
      <c r="I17" s="436"/>
    </row>
    <row r="18" spans="2:9" x14ac:dyDescent="0.35">
      <c r="B18" s="253" t="s">
        <v>377</v>
      </c>
      <c r="C18" s="254" t="s">
        <v>862</v>
      </c>
      <c r="D18" s="277">
        <v>315</v>
      </c>
      <c r="E18" s="293">
        <v>0</v>
      </c>
      <c r="F18" s="255">
        <v>1</v>
      </c>
      <c r="G18" s="287" t="s">
        <v>866</v>
      </c>
      <c r="H18" s="256" t="s">
        <v>865</v>
      </c>
      <c r="I18" s="436"/>
    </row>
    <row r="19" spans="2:9" x14ac:dyDescent="0.35">
      <c r="B19" s="257" t="s">
        <v>379</v>
      </c>
      <c r="C19" s="254" t="s">
        <v>859</v>
      </c>
      <c r="D19" s="277">
        <v>366.05</v>
      </c>
      <c r="E19" s="293">
        <v>0</v>
      </c>
      <c r="F19" s="255">
        <v>1</v>
      </c>
      <c r="G19" s="287" t="s">
        <v>866</v>
      </c>
      <c r="H19" s="256" t="s">
        <v>867</v>
      </c>
      <c r="I19" s="436"/>
    </row>
    <row r="20" spans="2:9" x14ac:dyDescent="0.35">
      <c r="B20" s="257" t="s">
        <v>381</v>
      </c>
      <c r="C20" s="254" t="s">
        <v>868</v>
      </c>
      <c r="D20" s="277">
        <v>300.8</v>
      </c>
      <c r="E20" s="293">
        <v>0</v>
      </c>
      <c r="F20" s="255">
        <v>1</v>
      </c>
      <c r="G20" s="287" t="s">
        <v>232</v>
      </c>
      <c r="H20" s="256" t="s">
        <v>860</v>
      </c>
      <c r="I20" s="436"/>
    </row>
    <row r="21" spans="2:9" x14ac:dyDescent="0.35">
      <c r="B21" s="253" t="s">
        <v>383</v>
      </c>
      <c r="C21" s="254" t="s">
        <v>869</v>
      </c>
      <c r="D21" s="277">
        <v>390.5</v>
      </c>
      <c r="E21" s="293">
        <v>0</v>
      </c>
      <c r="F21" s="255">
        <v>1</v>
      </c>
      <c r="G21" s="287" t="s">
        <v>232</v>
      </c>
      <c r="H21" s="256" t="s">
        <v>860</v>
      </c>
      <c r="I21" s="436"/>
    </row>
    <row r="22" spans="2:9" x14ac:dyDescent="0.35">
      <c r="B22" s="257" t="s">
        <v>386</v>
      </c>
      <c r="C22" s="254" t="s">
        <v>868</v>
      </c>
      <c r="D22" s="277">
        <v>201.9</v>
      </c>
      <c r="E22" s="293">
        <v>0</v>
      </c>
      <c r="F22" s="255">
        <v>1</v>
      </c>
      <c r="G22" s="287" t="s">
        <v>232</v>
      </c>
      <c r="H22" s="256" t="s">
        <v>860</v>
      </c>
      <c r="I22" s="436"/>
    </row>
    <row r="23" spans="2:9" x14ac:dyDescent="0.35">
      <c r="B23" s="257" t="s">
        <v>389</v>
      </c>
      <c r="C23" s="254" t="s">
        <v>859</v>
      </c>
      <c r="D23" s="277">
        <v>1463.6</v>
      </c>
      <c r="E23" s="293">
        <v>0</v>
      </c>
      <c r="F23" s="255">
        <v>1</v>
      </c>
      <c r="G23" s="287" t="s">
        <v>866</v>
      </c>
      <c r="H23" s="256" t="s">
        <v>870</v>
      </c>
      <c r="I23" s="436"/>
    </row>
    <row r="24" spans="2:9" x14ac:dyDescent="0.35">
      <c r="B24" s="253" t="s">
        <v>391</v>
      </c>
      <c r="C24" s="254" t="s">
        <v>871</v>
      </c>
      <c r="D24" s="277">
        <v>109.9</v>
      </c>
      <c r="E24" s="293">
        <v>0</v>
      </c>
      <c r="F24" s="255">
        <v>1</v>
      </c>
      <c r="G24" s="287" t="s">
        <v>232</v>
      </c>
      <c r="H24" s="256" t="s">
        <v>860</v>
      </c>
      <c r="I24" s="436"/>
    </row>
    <row r="25" spans="2:9" x14ac:dyDescent="0.35">
      <c r="B25" s="257" t="s">
        <v>393</v>
      </c>
      <c r="C25" s="254" t="s">
        <v>871</v>
      </c>
      <c r="D25" s="277">
        <v>92</v>
      </c>
      <c r="E25" s="293">
        <v>0</v>
      </c>
      <c r="F25" s="255">
        <v>1</v>
      </c>
      <c r="G25" s="287" t="s">
        <v>232</v>
      </c>
      <c r="H25" s="256" t="s">
        <v>860</v>
      </c>
      <c r="I25" s="436"/>
    </row>
    <row r="26" spans="2:9" x14ac:dyDescent="0.35">
      <c r="B26" s="257" t="s">
        <v>395</v>
      </c>
      <c r="C26" s="254" t="s">
        <v>869</v>
      </c>
      <c r="D26" s="277">
        <v>22.5</v>
      </c>
      <c r="E26" s="293">
        <v>0</v>
      </c>
      <c r="F26" s="255">
        <v>1</v>
      </c>
      <c r="G26" s="287" t="s">
        <v>232</v>
      </c>
      <c r="H26" s="256" t="s">
        <v>860</v>
      </c>
      <c r="I26" s="436"/>
    </row>
    <row r="27" spans="2:9" x14ac:dyDescent="0.35">
      <c r="B27" s="253" t="s">
        <v>397</v>
      </c>
      <c r="C27" s="254" t="s">
        <v>872</v>
      </c>
      <c r="D27" s="277">
        <v>22.5</v>
      </c>
      <c r="E27" s="293">
        <v>0</v>
      </c>
      <c r="F27" s="255">
        <v>1</v>
      </c>
      <c r="G27" s="287" t="s">
        <v>232</v>
      </c>
      <c r="H27" s="256" t="s">
        <v>860</v>
      </c>
      <c r="I27" s="436"/>
    </row>
    <row r="28" spans="2:9" x14ac:dyDescent="0.35">
      <c r="B28" s="257" t="s">
        <v>399</v>
      </c>
      <c r="C28" s="254" t="s">
        <v>873</v>
      </c>
      <c r="D28" s="277">
        <v>315.35000000000002</v>
      </c>
      <c r="E28" s="293">
        <v>0</v>
      </c>
      <c r="F28" s="255">
        <v>1</v>
      </c>
      <c r="G28" s="287" t="s">
        <v>866</v>
      </c>
      <c r="H28" s="256" t="s">
        <v>874</v>
      </c>
      <c r="I28" s="436"/>
    </row>
    <row r="29" spans="2:9" x14ac:dyDescent="0.35">
      <c r="B29" s="257" t="s">
        <v>402</v>
      </c>
      <c r="C29" s="254" t="s">
        <v>875</v>
      </c>
      <c r="D29" s="277">
        <v>315.35000000000002</v>
      </c>
      <c r="E29" s="293">
        <v>0</v>
      </c>
      <c r="F29" s="255">
        <v>1</v>
      </c>
      <c r="G29" s="287" t="s">
        <v>866</v>
      </c>
      <c r="H29" s="256" t="s">
        <v>874</v>
      </c>
      <c r="I29" s="436"/>
    </row>
    <row r="30" spans="2:9" x14ac:dyDescent="0.35">
      <c r="B30" s="253" t="s">
        <v>548</v>
      </c>
      <c r="C30" s="254" t="s">
        <v>875</v>
      </c>
      <c r="D30" s="277">
        <v>315.35000000000002</v>
      </c>
      <c r="E30" s="293">
        <v>0</v>
      </c>
      <c r="F30" s="255">
        <v>1</v>
      </c>
      <c r="G30" s="287" t="s">
        <v>866</v>
      </c>
      <c r="H30" s="256" t="s">
        <v>874</v>
      </c>
      <c r="I30" s="436"/>
    </row>
    <row r="31" spans="2:9" x14ac:dyDescent="0.35">
      <c r="B31" s="257" t="s">
        <v>405</v>
      </c>
      <c r="C31" s="254" t="s">
        <v>876</v>
      </c>
      <c r="D31" s="277">
        <v>92</v>
      </c>
      <c r="E31" s="293">
        <v>0</v>
      </c>
      <c r="F31" s="255">
        <v>1</v>
      </c>
      <c r="G31" s="287" t="s">
        <v>232</v>
      </c>
      <c r="H31" s="256" t="s">
        <v>877</v>
      </c>
      <c r="I31" s="436"/>
    </row>
    <row r="32" spans="2:9" x14ac:dyDescent="0.35">
      <c r="B32" s="257" t="s">
        <v>407</v>
      </c>
      <c r="C32" s="254" t="s">
        <v>878</v>
      </c>
      <c r="D32" s="277">
        <v>87.4</v>
      </c>
      <c r="E32" s="293">
        <v>0</v>
      </c>
      <c r="F32" s="255">
        <v>1</v>
      </c>
      <c r="G32" s="287" t="s">
        <v>232</v>
      </c>
      <c r="H32" s="256" t="s">
        <v>879</v>
      </c>
      <c r="I32" s="436"/>
    </row>
    <row r="33" spans="2:9" x14ac:dyDescent="0.35">
      <c r="B33" s="253" t="s">
        <v>409</v>
      </c>
      <c r="C33" s="254" t="s">
        <v>880</v>
      </c>
      <c r="D33" s="277">
        <v>30.6</v>
      </c>
      <c r="E33" s="293">
        <v>0</v>
      </c>
      <c r="F33" s="255">
        <v>1</v>
      </c>
      <c r="G33" s="287" t="s">
        <v>232</v>
      </c>
      <c r="H33" s="256" t="s">
        <v>881</v>
      </c>
      <c r="I33" s="436"/>
    </row>
    <row r="34" spans="2:9" ht="15" thickBot="1" x14ac:dyDescent="0.4">
      <c r="B34" s="257" t="s">
        <v>410</v>
      </c>
      <c r="C34" s="254" t="s">
        <v>882</v>
      </c>
      <c r="D34" s="277">
        <v>138</v>
      </c>
      <c r="E34" s="293">
        <v>0</v>
      </c>
      <c r="F34" s="31" t="s">
        <v>856</v>
      </c>
      <c r="G34" s="287" t="s">
        <v>232</v>
      </c>
      <c r="H34" s="256" t="s">
        <v>883</v>
      </c>
      <c r="I34" s="436"/>
    </row>
    <row r="35" spans="2:9" ht="15" thickBot="1" x14ac:dyDescent="0.4">
      <c r="B35" s="257" t="s">
        <v>412</v>
      </c>
      <c r="C35" s="254" t="s">
        <v>871</v>
      </c>
      <c r="D35" s="277">
        <v>160.5</v>
      </c>
      <c r="E35" s="293">
        <v>0</v>
      </c>
      <c r="F35" s="31" t="s">
        <v>856</v>
      </c>
      <c r="G35" s="287" t="s">
        <v>232</v>
      </c>
      <c r="H35" s="256" t="s">
        <v>883</v>
      </c>
      <c r="I35" s="436"/>
    </row>
    <row r="36" spans="2:9" x14ac:dyDescent="0.35">
      <c r="B36" s="253" t="s">
        <v>414</v>
      </c>
      <c r="C36" s="254" t="s">
        <v>884</v>
      </c>
      <c r="D36" s="277">
        <v>56.25</v>
      </c>
      <c r="E36" s="293">
        <v>0</v>
      </c>
      <c r="F36" s="255">
        <v>1</v>
      </c>
      <c r="G36" s="287" t="s">
        <v>885</v>
      </c>
      <c r="H36" s="256" t="s">
        <v>886</v>
      </c>
      <c r="I36" s="436"/>
    </row>
    <row r="37" spans="2:9" x14ac:dyDescent="0.35">
      <c r="B37" s="257" t="s">
        <v>416</v>
      </c>
      <c r="C37" s="254" t="s">
        <v>884</v>
      </c>
      <c r="D37" s="277">
        <v>490.95</v>
      </c>
      <c r="E37" s="293">
        <v>0</v>
      </c>
      <c r="F37" s="255">
        <v>1</v>
      </c>
      <c r="G37" s="287" t="s">
        <v>885</v>
      </c>
      <c r="H37" s="256" t="s">
        <v>886</v>
      </c>
      <c r="I37" s="436"/>
    </row>
    <row r="38" spans="2:9" x14ac:dyDescent="0.35">
      <c r="B38" s="257" t="s">
        <v>418</v>
      </c>
      <c r="C38" s="254" t="s">
        <v>887</v>
      </c>
      <c r="D38" s="277">
        <v>366.05</v>
      </c>
      <c r="E38" s="293">
        <v>0</v>
      </c>
      <c r="F38" s="255">
        <v>1</v>
      </c>
      <c r="G38" s="287" t="s">
        <v>866</v>
      </c>
      <c r="H38" s="256" t="s">
        <v>888</v>
      </c>
      <c r="I38" s="436"/>
    </row>
    <row r="39" spans="2:9" x14ac:dyDescent="0.35">
      <c r="B39" s="253" t="s">
        <v>420</v>
      </c>
      <c r="C39" s="254" t="s">
        <v>889</v>
      </c>
      <c r="D39" s="277">
        <v>315.35000000000002</v>
      </c>
      <c r="E39" s="293">
        <v>0</v>
      </c>
      <c r="F39" s="255">
        <v>1</v>
      </c>
      <c r="G39" s="287" t="s">
        <v>866</v>
      </c>
      <c r="H39" s="256" t="s">
        <v>888</v>
      </c>
      <c r="I39" s="436"/>
    </row>
    <row r="40" spans="2:9" x14ac:dyDescent="0.35">
      <c r="B40" s="257" t="s">
        <v>422</v>
      </c>
      <c r="C40" s="254" t="s">
        <v>890</v>
      </c>
      <c r="D40" s="277">
        <v>204.65</v>
      </c>
      <c r="E40" s="293">
        <v>0</v>
      </c>
      <c r="F40" s="255">
        <v>1</v>
      </c>
      <c r="G40" s="287" t="s">
        <v>891</v>
      </c>
      <c r="H40" s="256" t="s">
        <v>892</v>
      </c>
      <c r="I40" s="436"/>
    </row>
    <row r="41" spans="2:9" x14ac:dyDescent="0.35">
      <c r="B41" s="257" t="s">
        <v>424</v>
      </c>
      <c r="C41" s="254" t="s">
        <v>893</v>
      </c>
      <c r="D41" s="277">
        <f>168.75+150+294+450+294+560.1+560.1</f>
        <v>2476.9499999999998</v>
      </c>
      <c r="E41" s="293">
        <v>0</v>
      </c>
      <c r="F41" s="255">
        <v>1</v>
      </c>
      <c r="G41" s="287" t="s">
        <v>894</v>
      </c>
      <c r="H41" s="256" t="s">
        <v>895</v>
      </c>
      <c r="I41" s="436"/>
    </row>
    <row r="42" spans="2:9" x14ac:dyDescent="0.35">
      <c r="B42" s="253" t="s">
        <v>426</v>
      </c>
      <c r="C42" s="254" t="s">
        <v>893</v>
      </c>
      <c r="D42" s="277">
        <f>168.75+150+294+450+294+560.1+560.1</f>
        <v>2476.9499999999998</v>
      </c>
      <c r="E42" s="293">
        <v>0</v>
      </c>
      <c r="F42" s="255">
        <v>1</v>
      </c>
      <c r="G42" s="287" t="s">
        <v>894</v>
      </c>
      <c r="H42" s="256" t="s">
        <v>895</v>
      </c>
      <c r="I42" s="436"/>
    </row>
    <row r="43" spans="2:9" x14ac:dyDescent="0.35">
      <c r="B43" s="257" t="s">
        <v>428</v>
      </c>
      <c r="C43" s="254" t="s">
        <v>893</v>
      </c>
      <c r="D43" s="277">
        <f>168.75+150+294+450+294+560.1+560.1</f>
        <v>2476.9499999999998</v>
      </c>
      <c r="E43" s="293">
        <v>0</v>
      </c>
      <c r="F43" s="255">
        <v>1</v>
      </c>
      <c r="G43" s="287" t="s">
        <v>894</v>
      </c>
      <c r="H43" s="256" t="s">
        <v>895</v>
      </c>
      <c r="I43" s="436"/>
    </row>
    <row r="44" spans="2:9" ht="15" thickBot="1" x14ac:dyDescent="0.4">
      <c r="B44" s="257" t="s">
        <v>430</v>
      </c>
      <c r="C44" s="254" t="s">
        <v>893</v>
      </c>
      <c r="D44" s="277">
        <f>168.75+150+294+450+294+560.1+560.1</f>
        <v>2476.9499999999998</v>
      </c>
      <c r="E44" s="293">
        <v>0</v>
      </c>
      <c r="F44" s="31" t="s">
        <v>856</v>
      </c>
      <c r="G44" s="287" t="s">
        <v>894</v>
      </c>
      <c r="H44" s="256" t="s">
        <v>895</v>
      </c>
      <c r="I44" s="436"/>
    </row>
    <row r="45" spans="2:9" x14ac:dyDescent="0.35">
      <c r="B45" s="253" t="s">
        <v>432</v>
      </c>
      <c r="C45" s="254" t="s">
        <v>896</v>
      </c>
      <c r="D45" s="277">
        <f>168.75+150+294+450+294+560.1+560.1</f>
        <v>2476.9499999999998</v>
      </c>
      <c r="E45" s="293">
        <v>0</v>
      </c>
      <c r="F45" s="255">
        <v>1</v>
      </c>
      <c r="G45" s="287" t="s">
        <v>894</v>
      </c>
      <c r="H45" s="256" t="s">
        <v>895</v>
      </c>
      <c r="I45" s="436"/>
    </row>
    <row r="46" spans="2:9" x14ac:dyDescent="0.35">
      <c r="B46" s="257" t="s">
        <v>435</v>
      </c>
      <c r="C46" s="254" t="s">
        <v>897</v>
      </c>
      <c r="D46" s="277">
        <v>20</v>
      </c>
      <c r="E46" s="293">
        <v>0</v>
      </c>
      <c r="F46" s="255">
        <v>1</v>
      </c>
      <c r="G46" s="287" t="s">
        <v>232</v>
      </c>
      <c r="H46" s="256" t="s">
        <v>898</v>
      </c>
      <c r="I46" s="436"/>
    </row>
    <row r="47" spans="2:9" x14ac:dyDescent="0.35">
      <c r="B47" s="257" t="s">
        <v>438</v>
      </c>
      <c r="C47" s="254" t="s">
        <v>893</v>
      </c>
      <c r="D47" s="277">
        <v>24</v>
      </c>
      <c r="E47" s="293">
        <v>0</v>
      </c>
      <c r="F47" s="255">
        <v>1</v>
      </c>
      <c r="G47" s="287" t="s">
        <v>232</v>
      </c>
      <c r="H47" s="256" t="s">
        <v>898</v>
      </c>
      <c r="I47" s="436"/>
    </row>
    <row r="48" spans="2:9" x14ac:dyDescent="0.35">
      <c r="B48" s="253" t="s">
        <v>440</v>
      </c>
      <c r="C48" s="254" t="s">
        <v>884</v>
      </c>
      <c r="D48" s="277">
        <v>12.5</v>
      </c>
      <c r="E48" s="293">
        <v>0</v>
      </c>
      <c r="F48" s="255">
        <v>1</v>
      </c>
      <c r="G48" s="287" t="s">
        <v>232</v>
      </c>
      <c r="H48" s="256" t="s">
        <v>898</v>
      </c>
      <c r="I48" s="436"/>
    </row>
    <row r="49" spans="2:9" x14ac:dyDescent="0.35">
      <c r="B49" s="257" t="s">
        <v>442</v>
      </c>
      <c r="C49" s="254" t="s">
        <v>899</v>
      </c>
      <c r="D49" s="277">
        <v>649.98</v>
      </c>
      <c r="E49" s="293">
        <v>0</v>
      </c>
      <c r="F49" s="255">
        <v>1</v>
      </c>
      <c r="G49" s="287" t="s">
        <v>900</v>
      </c>
      <c r="H49" s="256" t="s">
        <v>901</v>
      </c>
      <c r="I49" s="436"/>
    </row>
    <row r="50" spans="2:9" x14ac:dyDescent="0.35">
      <c r="B50" s="257" t="s">
        <v>444</v>
      </c>
      <c r="C50" s="254" t="s">
        <v>890</v>
      </c>
      <c r="D50" s="277">
        <v>27.6</v>
      </c>
      <c r="E50" s="293">
        <v>0</v>
      </c>
      <c r="F50" s="255">
        <v>1</v>
      </c>
      <c r="G50" s="287" t="s">
        <v>232</v>
      </c>
      <c r="H50" s="256" t="s">
        <v>886</v>
      </c>
      <c r="I50" s="436"/>
    </row>
    <row r="51" spans="2:9" x14ac:dyDescent="0.35">
      <c r="B51" s="253" t="s">
        <v>446</v>
      </c>
      <c r="C51" s="254" t="s">
        <v>897</v>
      </c>
      <c r="D51" s="277">
        <v>87.4</v>
      </c>
      <c r="E51" s="293">
        <v>0</v>
      </c>
      <c r="F51" s="255">
        <v>1</v>
      </c>
      <c r="G51" s="287" t="s">
        <v>232</v>
      </c>
      <c r="H51" s="256" t="s">
        <v>886</v>
      </c>
      <c r="I51" s="436"/>
    </row>
    <row r="52" spans="2:9" x14ac:dyDescent="0.35">
      <c r="B52" s="257" t="s">
        <v>448</v>
      </c>
      <c r="C52" s="254" t="s">
        <v>896</v>
      </c>
      <c r="D52" s="277">
        <v>36.799999999999997</v>
      </c>
      <c r="E52" s="293">
        <v>0</v>
      </c>
      <c r="F52" s="255">
        <v>1</v>
      </c>
      <c r="G52" s="287" t="s">
        <v>232</v>
      </c>
      <c r="H52" s="256" t="s">
        <v>886</v>
      </c>
      <c r="I52" s="436"/>
    </row>
    <row r="53" spans="2:9" x14ac:dyDescent="0.35">
      <c r="B53" s="257" t="s">
        <v>451</v>
      </c>
      <c r="C53" s="254" t="s">
        <v>902</v>
      </c>
      <c r="D53" s="277">
        <v>52.9</v>
      </c>
      <c r="E53" s="293">
        <v>0</v>
      </c>
      <c r="F53" s="255">
        <v>1</v>
      </c>
      <c r="G53" s="287" t="s">
        <v>232</v>
      </c>
      <c r="H53" s="256" t="s">
        <v>886</v>
      </c>
      <c r="I53" s="436"/>
    </row>
    <row r="54" spans="2:9" x14ac:dyDescent="0.35">
      <c r="B54" s="253" t="s">
        <v>454</v>
      </c>
      <c r="C54" s="254" t="s">
        <v>903</v>
      </c>
      <c r="D54" s="277">
        <v>126.5</v>
      </c>
      <c r="E54" s="293">
        <v>0</v>
      </c>
      <c r="F54" s="255">
        <v>1</v>
      </c>
      <c r="G54" s="287" t="s">
        <v>232</v>
      </c>
      <c r="H54" s="256" t="s">
        <v>886</v>
      </c>
      <c r="I54" s="436"/>
    </row>
    <row r="55" spans="2:9" x14ac:dyDescent="0.35">
      <c r="B55" s="257" t="s">
        <v>457</v>
      </c>
      <c r="C55" s="254" t="s">
        <v>903</v>
      </c>
      <c r="D55" s="277">
        <v>87.4</v>
      </c>
      <c r="E55" s="293">
        <v>0</v>
      </c>
      <c r="F55" s="255">
        <v>1</v>
      </c>
      <c r="G55" s="287" t="s">
        <v>232</v>
      </c>
      <c r="H55" s="256" t="s">
        <v>904</v>
      </c>
      <c r="I55" s="436"/>
    </row>
    <row r="56" spans="2:9" ht="31.5" x14ac:dyDescent="0.35">
      <c r="B56" s="257" t="s">
        <v>459</v>
      </c>
      <c r="C56" s="254" t="s">
        <v>905</v>
      </c>
      <c r="D56" s="277">
        <v>213.75</v>
      </c>
      <c r="E56" s="293">
        <v>0</v>
      </c>
      <c r="F56" s="255">
        <v>1</v>
      </c>
      <c r="G56" s="288" t="s">
        <v>906</v>
      </c>
      <c r="H56" s="256" t="s">
        <v>907</v>
      </c>
      <c r="I56" s="436"/>
    </row>
    <row r="57" spans="2:9" ht="31.5" x14ac:dyDescent="0.35">
      <c r="B57" s="253" t="s">
        <v>462</v>
      </c>
      <c r="C57" s="254" t="s">
        <v>905</v>
      </c>
      <c r="D57" s="277">
        <v>1417.8</v>
      </c>
      <c r="E57" s="293">
        <v>0</v>
      </c>
      <c r="F57" s="255">
        <v>1</v>
      </c>
      <c r="G57" s="288" t="s">
        <v>906</v>
      </c>
      <c r="H57" s="256" t="s">
        <v>907</v>
      </c>
      <c r="I57" s="436"/>
    </row>
    <row r="58" spans="2:9" x14ac:dyDescent="0.35">
      <c r="B58" s="257" t="s">
        <v>464</v>
      </c>
      <c r="C58" s="254" t="s">
        <v>908</v>
      </c>
      <c r="D58" s="277">
        <v>275.5</v>
      </c>
      <c r="E58" s="293">
        <v>0</v>
      </c>
      <c r="F58" s="255">
        <v>1</v>
      </c>
      <c r="G58" s="287" t="s">
        <v>232</v>
      </c>
      <c r="H58" s="256" t="s">
        <v>907</v>
      </c>
      <c r="I58" s="436"/>
    </row>
    <row r="59" spans="2:9" x14ac:dyDescent="0.35">
      <c r="B59" s="257" t="s">
        <v>467</v>
      </c>
      <c r="C59" s="254" t="s">
        <v>554</v>
      </c>
      <c r="D59" s="277">
        <v>310.5</v>
      </c>
      <c r="E59" s="293">
        <v>0</v>
      </c>
      <c r="F59" s="255">
        <v>1</v>
      </c>
      <c r="G59" s="287" t="s">
        <v>232</v>
      </c>
      <c r="H59" s="256" t="s">
        <v>909</v>
      </c>
      <c r="I59" s="436"/>
    </row>
    <row r="60" spans="2:9" x14ac:dyDescent="0.35">
      <c r="B60" s="253" t="s">
        <v>470</v>
      </c>
      <c r="C60" s="254" t="s">
        <v>908</v>
      </c>
      <c r="D60" s="277">
        <v>12</v>
      </c>
      <c r="E60" s="293">
        <v>0</v>
      </c>
      <c r="F60" s="255">
        <v>1</v>
      </c>
      <c r="G60" s="287" t="s">
        <v>232</v>
      </c>
      <c r="H60" s="256" t="s">
        <v>910</v>
      </c>
      <c r="I60" s="436"/>
    </row>
    <row r="61" spans="2:9" x14ac:dyDescent="0.35">
      <c r="B61" s="257" t="s">
        <v>473</v>
      </c>
      <c r="C61" s="254" t="s">
        <v>911</v>
      </c>
      <c r="D61" s="277">
        <v>8</v>
      </c>
      <c r="E61" s="293">
        <v>0</v>
      </c>
      <c r="F61" s="255">
        <v>1</v>
      </c>
      <c r="G61" s="287" t="s">
        <v>232</v>
      </c>
      <c r="H61" s="256" t="s">
        <v>910</v>
      </c>
      <c r="I61" s="436"/>
    </row>
    <row r="62" spans="2:9" x14ac:dyDescent="0.35">
      <c r="B62" s="257" t="s">
        <v>476</v>
      </c>
      <c r="C62" s="254" t="s">
        <v>912</v>
      </c>
      <c r="D62" s="277">
        <v>18.8</v>
      </c>
      <c r="E62" s="293">
        <v>0</v>
      </c>
      <c r="F62" s="255">
        <v>1</v>
      </c>
      <c r="G62" s="287" t="s">
        <v>232</v>
      </c>
      <c r="H62" s="256" t="s">
        <v>910</v>
      </c>
      <c r="I62" s="436"/>
    </row>
    <row r="63" spans="2:9" x14ac:dyDescent="0.35">
      <c r="B63" s="253" t="s">
        <v>478</v>
      </c>
      <c r="C63" s="254" t="s">
        <v>913</v>
      </c>
      <c r="D63" s="277">
        <v>12</v>
      </c>
      <c r="E63" s="293">
        <v>0</v>
      </c>
      <c r="F63" s="255">
        <v>1</v>
      </c>
      <c r="G63" s="287" t="s">
        <v>232</v>
      </c>
      <c r="H63" s="256" t="s">
        <v>910</v>
      </c>
      <c r="I63" s="436"/>
    </row>
    <row r="64" spans="2:9" x14ac:dyDescent="0.35">
      <c r="B64" s="257" t="s">
        <v>480</v>
      </c>
      <c r="C64" s="254" t="s">
        <v>914</v>
      </c>
      <c r="D64" s="277">
        <v>12</v>
      </c>
      <c r="E64" s="293">
        <v>0</v>
      </c>
      <c r="F64" s="255">
        <v>1</v>
      </c>
      <c r="G64" s="287" t="s">
        <v>232</v>
      </c>
      <c r="H64" s="256" t="s">
        <v>910</v>
      </c>
      <c r="I64" s="436"/>
    </row>
    <row r="65" spans="2:9" x14ac:dyDescent="0.35">
      <c r="B65" s="257" t="s">
        <v>482</v>
      </c>
      <c r="C65" s="254" t="s">
        <v>911</v>
      </c>
      <c r="D65" s="277">
        <v>4</v>
      </c>
      <c r="E65" s="293">
        <v>0</v>
      </c>
      <c r="F65" s="255">
        <v>1</v>
      </c>
      <c r="G65" s="287" t="s">
        <v>232</v>
      </c>
      <c r="H65" s="256" t="s">
        <v>915</v>
      </c>
      <c r="I65" s="436"/>
    </row>
    <row r="66" spans="2:9" x14ac:dyDescent="0.35">
      <c r="B66" s="253" t="s">
        <v>486</v>
      </c>
      <c r="C66" s="254" t="s">
        <v>914</v>
      </c>
      <c r="D66" s="277">
        <v>281.60000000000002</v>
      </c>
      <c r="E66" s="293">
        <v>0</v>
      </c>
      <c r="F66" s="255">
        <v>1</v>
      </c>
      <c r="G66" s="287" t="s">
        <v>232</v>
      </c>
      <c r="H66" s="256" t="s">
        <v>916</v>
      </c>
      <c r="I66" s="436"/>
    </row>
    <row r="67" spans="2:9" x14ac:dyDescent="0.35">
      <c r="B67" s="257" t="s">
        <v>489</v>
      </c>
      <c r="C67" s="254" t="s">
        <v>913</v>
      </c>
      <c r="D67" s="277">
        <v>6</v>
      </c>
      <c r="E67" s="293">
        <v>0</v>
      </c>
      <c r="F67" s="255">
        <v>1</v>
      </c>
      <c r="G67" s="287" t="s">
        <v>232</v>
      </c>
      <c r="H67" s="256" t="s">
        <v>910</v>
      </c>
      <c r="I67" s="436"/>
    </row>
    <row r="68" spans="2:9" x14ac:dyDescent="0.35">
      <c r="B68" s="257" t="s">
        <v>491</v>
      </c>
      <c r="C68" s="254" t="s">
        <v>917</v>
      </c>
      <c r="D68" s="277">
        <v>17.399999999999999</v>
      </c>
      <c r="E68" s="293">
        <v>0</v>
      </c>
      <c r="F68" s="255">
        <v>1</v>
      </c>
      <c r="G68" s="287" t="s">
        <v>232</v>
      </c>
      <c r="H68" s="256" t="s">
        <v>910</v>
      </c>
      <c r="I68" s="436"/>
    </row>
    <row r="69" spans="2:9" x14ac:dyDescent="0.35">
      <c r="B69" s="253" t="s">
        <v>493</v>
      </c>
      <c r="C69" s="254" t="s">
        <v>918</v>
      </c>
      <c r="D69" s="277">
        <f>67.5+390+352.45+666.6</f>
        <v>1476.5500000000002</v>
      </c>
      <c r="E69" s="293">
        <v>0</v>
      </c>
      <c r="F69" s="255">
        <v>1</v>
      </c>
      <c r="G69" s="287" t="s">
        <v>919</v>
      </c>
      <c r="H69" s="256" t="s">
        <v>920</v>
      </c>
      <c r="I69" s="436"/>
    </row>
    <row r="70" spans="2:9" x14ac:dyDescent="0.35">
      <c r="B70" s="257" t="s">
        <v>495</v>
      </c>
      <c r="C70" s="254" t="s">
        <v>918</v>
      </c>
      <c r="D70" s="277">
        <f>67.5+390+352.45+666.6</f>
        <v>1476.5500000000002</v>
      </c>
      <c r="E70" s="293">
        <v>0</v>
      </c>
      <c r="F70" s="255">
        <v>1</v>
      </c>
      <c r="G70" s="287" t="s">
        <v>919</v>
      </c>
      <c r="H70" s="256" t="s">
        <v>920</v>
      </c>
      <c r="I70" s="436"/>
    </row>
    <row r="71" spans="2:9" x14ac:dyDescent="0.35">
      <c r="B71" s="257" t="s">
        <v>498</v>
      </c>
      <c r="C71" s="254" t="s">
        <v>918</v>
      </c>
      <c r="D71" s="277">
        <f>67.5+390+352.45+666.6</f>
        <v>1476.5500000000002</v>
      </c>
      <c r="E71" s="293">
        <v>0</v>
      </c>
      <c r="F71" s="255">
        <v>1</v>
      </c>
      <c r="G71" s="287" t="s">
        <v>919</v>
      </c>
      <c r="H71" s="256" t="s">
        <v>920</v>
      </c>
      <c r="I71" s="436"/>
    </row>
    <row r="72" spans="2:9" x14ac:dyDescent="0.35">
      <c r="B72" s="253" t="s">
        <v>500</v>
      </c>
      <c r="C72" s="254" t="s">
        <v>918</v>
      </c>
      <c r="D72" s="277">
        <f>67.5+390+352.45+666.6</f>
        <v>1476.5500000000002</v>
      </c>
      <c r="E72" s="293">
        <v>0</v>
      </c>
      <c r="F72" s="255">
        <v>1</v>
      </c>
      <c r="G72" s="287" t="s">
        <v>919</v>
      </c>
      <c r="H72" s="256" t="s">
        <v>920</v>
      </c>
      <c r="I72" s="436"/>
    </row>
    <row r="73" spans="2:9" x14ac:dyDescent="0.35">
      <c r="B73" s="257" t="s">
        <v>502</v>
      </c>
      <c r="C73" s="254" t="s">
        <v>918</v>
      </c>
      <c r="D73" s="277">
        <f>67.5+390+352.45+666.6</f>
        <v>1476.5500000000002</v>
      </c>
      <c r="E73" s="293">
        <v>0</v>
      </c>
      <c r="F73" s="255">
        <v>1</v>
      </c>
      <c r="G73" s="287" t="s">
        <v>919</v>
      </c>
      <c r="H73" s="256" t="s">
        <v>920</v>
      </c>
      <c r="I73" s="436"/>
    </row>
    <row r="74" spans="2:9" x14ac:dyDescent="0.35">
      <c r="B74" s="257" t="s">
        <v>505</v>
      </c>
      <c r="C74" s="254" t="s">
        <v>921</v>
      </c>
      <c r="D74" s="277">
        <v>424</v>
      </c>
      <c r="E74" s="293">
        <v>0</v>
      </c>
      <c r="F74" s="255">
        <v>1</v>
      </c>
      <c r="G74" s="287" t="s">
        <v>232</v>
      </c>
      <c r="H74" s="256" t="s">
        <v>922</v>
      </c>
      <c r="I74" s="436"/>
    </row>
    <row r="75" spans="2:9" x14ac:dyDescent="0.35">
      <c r="B75" s="253" t="s">
        <v>507</v>
      </c>
      <c r="C75" s="254" t="s">
        <v>923</v>
      </c>
      <c r="D75" s="277">
        <v>218.5</v>
      </c>
      <c r="E75" s="293">
        <v>0</v>
      </c>
      <c r="F75" s="255">
        <v>1</v>
      </c>
      <c r="G75" s="287" t="s">
        <v>232</v>
      </c>
      <c r="H75" s="256" t="s">
        <v>922</v>
      </c>
      <c r="I75" s="436"/>
    </row>
    <row r="76" spans="2:9" x14ac:dyDescent="0.35">
      <c r="B76" s="257" t="s">
        <v>509</v>
      </c>
      <c r="C76" s="254" t="s">
        <v>924</v>
      </c>
      <c r="D76" s="277">
        <v>884.5</v>
      </c>
      <c r="E76" s="293">
        <v>0</v>
      </c>
      <c r="F76" s="255">
        <v>1</v>
      </c>
      <c r="G76" s="287" t="s">
        <v>232</v>
      </c>
      <c r="H76" s="256" t="s">
        <v>922</v>
      </c>
      <c r="I76" s="436"/>
    </row>
    <row r="77" spans="2:9" x14ac:dyDescent="0.35">
      <c r="B77" s="257" t="s">
        <v>510</v>
      </c>
      <c r="C77" s="254" t="s">
        <v>921</v>
      </c>
      <c r="D77" s="277">
        <v>6</v>
      </c>
      <c r="E77" s="293">
        <v>0</v>
      </c>
      <c r="F77" s="255">
        <v>1</v>
      </c>
      <c r="G77" s="287" t="s">
        <v>232</v>
      </c>
      <c r="H77" s="256" t="s">
        <v>910</v>
      </c>
      <c r="I77" s="436"/>
    </row>
    <row r="78" spans="2:9" x14ac:dyDescent="0.35">
      <c r="B78" s="253" t="s">
        <v>512</v>
      </c>
      <c r="C78" s="254" t="s">
        <v>925</v>
      </c>
      <c r="D78" s="277">
        <v>186.15</v>
      </c>
      <c r="E78" s="293">
        <v>0</v>
      </c>
      <c r="F78" s="255">
        <v>1</v>
      </c>
      <c r="G78" s="287" t="s">
        <v>926</v>
      </c>
      <c r="H78" s="256" t="s">
        <v>927</v>
      </c>
      <c r="I78" s="436"/>
    </row>
    <row r="79" spans="2:9" ht="15" thickBot="1" x14ac:dyDescent="0.4">
      <c r="B79" s="257" t="s">
        <v>637</v>
      </c>
      <c r="C79" s="254" t="s">
        <v>918</v>
      </c>
      <c r="D79" s="277">
        <v>67.5</v>
      </c>
      <c r="E79" s="293">
        <v>0</v>
      </c>
      <c r="F79" s="31" t="s">
        <v>856</v>
      </c>
      <c r="G79" s="287" t="s">
        <v>232</v>
      </c>
      <c r="H79" s="256" t="s">
        <v>928</v>
      </c>
      <c r="I79" s="436"/>
    </row>
    <row r="80" spans="2:9" x14ac:dyDescent="0.35">
      <c r="B80" s="257" t="s">
        <v>639</v>
      </c>
      <c r="C80" s="254" t="s">
        <v>929</v>
      </c>
      <c r="D80" s="277">
        <v>459.5</v>
      </c>
      <c r="E80" s="293">
        <v>0</v>
      </c>
      <c r="F80" s="255">
        <v>1</v>
      </c>
      <c r="G80" s="287" t="s">
        <v>232</v>
      </c>
      <c r="H80" s="256" t="s">
        <v>927</v>
      </c>
      <c r="I80" s="436"/>
    </row>
    <row r="81" spans="2:9" x14ac:dyDescent="0.35">
      <c r="B81" s="253" t="s">
        <v>641</v>
      </c>
      <c r="C81" s="254" t="s">
        <v>930</v>
      </c>
      <c r="D81" s="277">
        <v>382.85</v>
      </c>
      <c r="E81" s="293">
        <v>0</v>
      </c>
      <c r="F81" s="255">
        <v>1</v>
      </c>
      <c r="G81" s="287" t="s">
        <v>864</v>
      </c>
      <c r="H81" s="256" t="s">
        <v>931</v>
      </c>
      <c r="I81" s="436"/>
    </row>
    <row r="82" spans="2:9" x14ac:dyDescent="0.35">
      <c r="B82" s="257" t="s">
        <v>642</v>
      </c>
      <c r="C82" s="254" t="s">
        <v>932</v>
      </c>
      <c r="D82" s="277">
        <v>459.5</v>
      </c>
      <c r="E82" s="293">
        <v>0</v>
      </c>
      <c r="F82" s="255">
        <v>1</v>
      </c>
      <c r="G82" s="287" t="s">
        <v>232</v>
      </c>
      <c r="H82" s="256" t="s">
        <v>933</v>
      </c>
      <c r="I82" s="436"/>
    </row>
    <row r="83" spans="2:9" x14ac:dyDescent="0.35">
      <c r="B83" s="257" t="s">
        <v>644</v>
      </c>
      <c r="C83" s="254" t="s">
        <v>934</v>
      </c>
      <c r="D83" s="277">
        <v>359.75</v>
      </c>
      <c r="E83" s="293">
        <v>0</v>
      </c>
      <c r="F83" s="255">
        <v>1</v>
      </c>
      <c r="G83" s="287" t="s">
        <v>864</v>
      </c>
      <c r="H83" s="256" t="s">
        <v>935</v>
      </c>
      <c r="I83" s="436"/>
    </row>
    <row r="84" spans="2:9" x14ac:dyDescent="0.35">
      <c r="B84" s="253" t="s">
        <v>645</v>
      </c>
      <c r="C84" s="254" t="s">
        <v>936</v>
      </c>
      <c r="D84" s="277">
        <v>382.85</v>
      </c>
      <c r="E84" s="293">
        <v>0</v>
      </c>
      <c r="F84" s="255">
        <v>1</v>
      </c>
      <c r="G84" s="287" t="s">
        <v>864</v>
      </c>
      <c r="H84" s="256" t="s">
        <v>935</v>
      </c>
      <c r="I84" s="436"/>
    </row>
    <row r="85" spans="2:9" x14ac:dyDescent="0.35">
      <c r="B85" s="257" t="s">
        <v>647</v>
      </c>
      <c r="C85" s="254" t="s">
        <v>937</v>
      </c>
      <c r="D85" s="277">
        <v>382.85</v>
      </c>
      <c r="E85" s="293">
        <v>0</v>
      </c>
      <c r="F85" s="255">
        <v>1</v>
      </c>
      <c r="G85" s="287" t="s">
        <v>864</v>
      </c>
      <c r="H85" s="256" t="s">
        <v>938</v>
      </c>
      <c r="I85" s="436"/>
    </row>
    <row r="86" spans="2:9" x14ac:dyDescent="0.35">
      <c r="B86" s="257" t="s">
        <v>649</v>
      </c>
      <c r="C86" s="254" t="s">
        <v>939</v>
      </c>
      <c r="D86" s="277">
        <v>459.5</v>
      </c>
      <c r="E86" s="293">
        <v>0</v>
      </c>
      <c r="F86" s="255">
        <v>1</v>
      </c>
      <c r="G86" s="287" t="s">
        <v>232</v>
      </c>
      <c r="H86" s="256" t="s">
        <v>940</v>
      </c>
      <c r="I86" s="436"/>
    </row>
    <row r="87" spans="2:9" x14ac:dyDescent="0.35">
      <c r="B87" s="253" t="s">
        <v>650</v>
      </c>
      <c r="C87" s="254" t="s">
        <v>937</v>
      </c>
      <c r="D87" s="277">
        <v>66.5</v>
      </c>
      <c r="E87" s="293">
        <v>0</v>
      </c>
      <c r="F87" s="255">
        <v>1</v>
      </c>
      <c r="G87" s="287" t="s">
        <v>232</v>
      </c>
      <c r="H87" s="256" t="s">
        <v>940</v>
      </c>
      <c r="I87" s="436"/>
    </row>
    <row r="88" spans="2:9" x14ac:dyDescent="0.35">
      <c r="B88" s="257" t="s">
        <v>652</v>
      </c>
      <c r="C88" s="254" t="s">
        <v>941</v>
      </c>
      <c r="D88" s="277">
        <v>146.69999999999999</v>
      </c>
      <c r="E88" s="293">
        <v>0</v>
      </c>
      <c r="F88" s="255">
        <v>1</v>
      </c>
      <c r="G88" s="287" t="s">
        <v>232</v>
      </c>
      <c r="H88" s="256" t="s">
        <v>942</v>
      </c>
      <c r="I88" s="436"/>
    </row>
    <row r="89" spans="2:9" x14ac:dyDescent="0.35">
      <c r="B89" s="257" t="s">
        <v>655</v>
      </c>
      <c r="C89" s="254" t="s">
        <v>941</v>
      </c>
      <c r="D89" s="277">
        <v>22.5</v>
      </c>
      <c r="E89" s="293">
        <v>0</v>
      </c>
      <c r="F89" s="255">
        <v>1</v>
      </c>
      <c r="G89" s="287" t="s">
        <v>232</v>
      </c>
      <c r="H89" s="256" t="s">
        <v>942</v>
      </c>
      <c r="I89" s="436"/>
    </row>
    <row r="90" spans="2:9" x14ac:dyDescent="0.35">
      <c r="B90" s="253" t="s">
        <v>658</v>
      </c>
      <c r="C90" s="254" t="s">
        <v>943</v>
      </c>
      <c r="D90" s="277">
        <v>205.75</v>
      </c>
      <c r="E90" s="293">
        <v>0</v>
      </c>
      <c r="F90" s="255">
        <v>1</v>
      </c>
      <c r="G90" s="287" t="s">
        <v>944</v>
      </c>
      <c r="H90" s="256" t="s">
        <v>945</v>
      </c>
      <c r="I90" s="436"/>
    </row>
    <row r="91" spans="2:9" x14ac:dyDescent="0.35">
      <c r="B91" s="257" t="s">
        <v>659</v>
      </c>
      <c r="C91" s="254" t="s">
        <v>943</v>
      </c>
      <c r="D91" s="277">
        <v>484.25</v>
      </c>
      <c r="E91" s="293">
        <v>0</v>
      </c>
      <c r="F91" s="255">
        <v>1</v>
      </c>
      <c r="G91" s="287" t="s">
        <v>864</v>
      </c>
      <c r="H91" s="256" t="s">
        <v>946</v>
      </c>
      <c r="I91" s="436"/>
    </row>
    <row r="92" spans="2:9" ht="15" thickBot="1" x14ac:dyDescent="0.4">
      <c r="B92" s="257" t="s">
        <v>661</v>
      </c>
      <c r="C92" s="254" t="s">
        <v>947</v>
      </c>
      <c r="D92" s="277">
        <v>241.5</v>
      </c>
      <c r="E92" s="293">
        <v>0</v>
      </c>
      <c r="F92" s="31" t="s">
        <v>856</v>
      </c>
      <c r="G92" s="287" t="s">
        <v>232</v>
      </c>
      <c r="H92" s="256" t="s">
        <v>948</v>
      </c>
      <c r="I92" s="436"/>
    </row>
    <row r="93" spans="2:9" x14ac:dyDescent="0.35">
      <c r="B93" s="253" t="s">
        <v>662</v>
      </c>
      <c r="C93" s="254" t="s">
        <v>949</v>
      </c>
      <c r="D93" s="277">
        <v>160.5</v>
      </c>
      <c r="E93" s="293">
        <v>0</v>
      </c>
      <c r="F93" s="255">
        <v>1</v>
      </c>
      <c r="G93" s="287" t="s">
        <v>232</v>
      </c>
      <c r="H93" s="256" t="s">
        <v>950</v>
      </c>
      <c r="I93" s="436"/>
    </row>
    <row r="94" spans="2:9" x14ac:dyDescent="0.35">
      <c r="B94" s="257" t="s">
        <v>663</v>
      </c>
      <c r="C94" s="254" t="s">
        <v>937</v>
      </c>
      <c r="D94" s="277">
        <v>86.25</v>
      </c>
      <c r="E94" s="293">
        <v>0</v>
      </c>
      <c r="F94" s="255">
        <v>1</v>
      </c>
      <c r="G94" s="287" t="s">
        <v>951</v>
      </c>
      <c r="H94" s="256" t="s">
        <v>952</v>
      </c>
      <c r="I94" s="436"/>
    </row>
    <row r="95" spans="2:9" x14ac:dyDescent="0.35">
      <c r="B95" s="257" t="s">
        <v>665</v>
      </c>
      <c r="C95" s="254" t="s">
        <v>953</v>
      </c>
      <c r="D95" s="277">
        <v>112.5</v>
      </c>
      <c r="E95" s="293">
        <v>0</v>
      </c>
      <c r="F95" s="255">
        <v>1</v>
      </c>
      <c r="G95" s="287" t="s">
        <v>954</v>
      </c>
      <c r="H95" s="256" t="s">
        <v>860</v>
      </c>
      <c r="I95" s="436"/>
    </row>
    <row r="96" spans="2:9" x14ac:dyDescent="0.35">
      <c r="B96" s="253" t="s">
        <v>668</v>
      </c>
      <c r="C96" s="254" t="s">
        <v>955</v>
      </c>
      <c r="D96" s="277">
        <v>243.3</v>
      </c>
      <c r="E96" s="293">
        <v>0</v>
      </c>
      <c r="F96" s="255">
        <v>1</v>
      </c>
      <c r="G96" s="287" t="s">
        <v>232</v>
      </c>
      <c r="H96" s="256" t="s">
        <v>860</v>
      </c>
      <c r="I96" s="436"/>
    </row>
    <row r="97" spans="2:9" x14ac:dyDescent="0.35">
      <c r="B97" s="257" t="s">
        <v>670</v>
      </c>
      <c r="C97" s="254" t="s">
        <v>953</v>
      </c>
      <c r="D97" s="277">
        <v>992.25</v>
      </c>
      <c r="E97" s="293">
        <v>0</v>
      </c>
      <c r="F97" s="255">
        <v>1</v>
      </c>
      <c r="G97" s="287" t="s">
        <v>954</v>
      </c>
      <c r="H97" s="256" t="s">
        <v>860</v>
      </c>
      <c r="I97" s="436"/>
    </row>
    <row r="98" spans="2:9" x14ac:dyDescent="0.35">
      <c r="B98" s="257" t="s">
        <v>672</v>
      </c>
      <c r="C98" s="254" t="s">
        <v>956</v>
      </c>
      <c r="D98" s="277">
        <v>20</v>
      </c>
      <c r="E98" s="293">
        <v>0</v>
      </c>
      <c r="F98" s="255">
        <v>1</v>
      </c>
      <c r="G98" s="287" t="s">
        <v>232</v>
      </c>
      <c r="H98" s="256" t="s">
        <v>860</v>
      </c>
      <c r="I98" s="436"/>
    </row>
    <row r="99" spans="2:9" x14ac:dyDescent="0.35">
      <c r="B99" s="253" t="s">
        <v>674</v>
      </c>
      <c r="C99" s="254" t="s">
        <v>957</v>
      </c>
      <c r="D99" s="277">
        <v>42.45</v>
      </c>
      <c r="E99" s="293">
        <v>0</v>
      </c>
      <c r="F99" s="255">
        <v>1</v>
      </c>
      <c r="G99" s="287" t="s">
        <v>232</v>
      </c>
      <c r="H99" s="256" t="s">
        <v>958</v>
      </c>
      <c r="I99" s="436"/>
    </row>
    <row r="100" spans="2:9" x14ac:dyDescent="0.35">
      <c r="B100" s="257" t="s">
        <v>676</v>
      </c>
      <c r="C100" s="254" t="s">
        <v>953</v>
      </c>
      <c r="D100" s="277">
        <v>743.61</v>
      </c>
      <c r="E100" s="293">
        <v>0</v>
      </c>
      <c r="F100" s="255">
        <v>1</v>
      </c>
      <c r="G100" s="287" t="s">
        <v>959</v>
      </c>
      <c r="H100" s="256" t="s">
        <v>860</v>
      </c>
      <c r="I100" s="436"/>
    </row>
    <row r="101" spans="2:9" x14ac:dyDescent="0.35">
      <c r="B101" s="257" t="s">
        <v>679</v>
      </c>
      <c r="C101" s="254" t="s">
        <v>953</v>
      </c>
      <c r="D101" s="277">
        <v>90</v>
      </c>
      <c r="E101" s="293">
        <v>0</v>
      </c>
      <c r="F101" s="255">
        <v>1</v>
      </c>
      <c r="G101" s="287" t="s">
        <v>960</v>
      </c>
      <c r="H101" s="256" t="s">
        <v>860</v>
      </c>
      <c r="I101" s="436"/>
    </row>
    <row r="102" spans="2:9" x14ac:dyDescent="0.35">
      <c r="B102" s="253" t="s">
        <v>681</v>
      </c>
      <c r="C102" s="254" t="s">
        <v>953</v>
      </c>
      <c r="D102" s="277">
        <v>90</v>
      </c>
      <c r="E102" s="293">
        <v>0</v>
      </c>
      <c r="F102" s="255">
        <v>1</v>
      </c>
      <c r="G102" s="287" t="s">
        <v>960</v>
      </c>
      <c r="H102" s="256" t="s">
        <v>860</v>
      </c>
      <c r="I102" s="436"/>
    </row>
    <row r="103" spans="2:9" x14ac:dyDescent="0.35">
      <c r="B103" s="257" t="s">
        <v>682</v>
      </c>
      <c r="C103" s="254" t="s">
        <v>953</v>
      </c>
      <c r="D103" s="277">
        <v>762.75</v>
      </c>
      <c r="E103" s="293">
        <v>0</v>
      </c>
      <c r="F103" s="255">
        <v>1</v>
      </c>
      <c r="G103" s="287" t="s">
        <v>960</v>
      </c>
      <c r="H103" s="256" t="s">
        <v>860</v>
      </c>
      <c r="I103" s="436"/>
    </row>
    <row r="104" spans="2:9" x14ac:dyDescent="0.35">
      <c r="B104" s="257" t="s">
        <v>684</v>
      </c>
      <c r="C104" s="254" t="s">
        <v>961</v>
      </c>
      <c r="D104" s="277">
        <v>245.6</v>
      </c>
      <c r="E104" s="293">
        <v>0</v>
      </c>
      <c r="F104" s="255">
        <v>1</v>
      </c>
      <c r="G104" s="287" t="s">
        <v>232</v>
      </c>
      <c r="H104" s="256" t="s">
        <v>860</v>
      </c>
      <c r="I104" s="436"/>
    </row>
    <row r="105" spans="2:9" x14ac:dyDescent="0.35">
      <c r="B105" s="253" t="s">
        <v>688</v>
      </c>
      <c r="C105" s="254" t="s">
        <v>961</v>
      </c>
      <c r="D105" s="277">
        <v>22.5</v>
      </c>
      <c r="E105" s="293">
        <v>0</v>
      </c>
      <c r="F105" s="255">
        <v>1</v>
      </c>
      <c r="G105" s="287" t="s">
        <v>232</v>
      </c>
      <c r="H105" s="256" t="s">
        <v>860</v>
      </c>
      <c r="I105" s="436"/>
    </row>
    <row r="106" spans="2:9" x14ac:dyDescent="0.35">
      <c r="B106" s="257" t="s">
        <v>689</v>
      </c>
      <c r="C106" s="254" t="s">
        <v>962</v>
      </c>
      <c r="D106" s="277">
        <v>586</v>
      </c>
      <c r="E106" s="293">
        <v>0</v>
      </c>
      <c r="F106" s="255">
        <v>1</v>
      </c>
      <c r="G106" s="287" t="s">
        <v>232</v>
      </c>
      <c r="H106" s="256" t="s">
        <v>860</v>
      </c>
      <c r="I106" s="436"/>
    </row>
    <row r="107" spans="2:9" x14ac:dyDescent="0.35">
      <c r="B107" s="257" t="s">
        <v>690</v>
      </c>
      <c r="C107" s="254" t="s">
        <v>963</v>
      </c>
      <c r="D107" s="277">
        <v>785.25</v>
      </c>
      <c r="E107" s="293">
        <v>0</v>
      </c>
      <c r="F107" s="255">
        <v>1</v>
      </c>
      <c r="G107" s="287" t="s">
        <v>864</v>
      </c>
      <c r="H107" s="256" t="s">
        <v>964</v>
      </c>
      <c r="I107" s="436"/>
    </row>
    <row r="108" spans="2:9" x14ac:dyDescent="0.35">
      <c r="B108" s="253" t="s">
        <v>692</v>
      </c>
      <c r="C108" s="254" t="s">
        <v>965</v>
      </c>
      <c r="D108" s="277">
        <v>188.1</v>
      </c>
      <c r="E108" s="293">
        <v>0</v>
      </c>
      <c r="F108" s="255">
        <v>1</v>
      </c>
      <c r="G108" s="287" t="s">
        <v>232</v>
      </c>
      <c r="H108" s="256" t="s">
        <v>860</v>
      </c>
      <c r="I108" s="436"/>
    </row>
    <row r="109" spans="2:9" x14ac:dyDescent="0.35">
      <c r="B109" s="257" t="s">
        <v>695</v>
      </c>
      <c r="C109" s="254" t="s">
        <v>966</v>
      </c>
      <c r="D109" s="277">
        <v>344.5</v>
      </c>
      <c r="E109" s="293">
        <v>0</v>
      </c>
      <c r="F109" s="255">
        <v>1</v>
      </c>
      <c r="G109" s="287" t="s">
        <v>232</v>
      </c>
      <c r="H109" s="256" t="s">
        <v>860</v>
      </c>
      <c r="I109" s="436"/>
    </row>
    <row r="110" spans="2:9" x14ac:dyDescent="0.35">
      <c r="B110" s="257" t="s">
        <v>696</v>
      </c>
      <c r="C110" s="254" t="s">
        <v>966</v>
      </c>
      <c r="D110" s="277">
        <v>22.5</v>
      </c>
      <c r="E110" s="293">
        <v>0</v>
      </c>
      <c r="F110" s="255">
        <v>1</v>
      </c>
      <c r="G110" s="287" t="s">
        <v>232</v>
      </c>
      <c r="H110" s="256" t="s">
        <v>860</v>
      </c>
      <c r="I110" s="436"/>
    </row>
    <row r="111" spans="2:9" ht="21" x14ac:dyDescent="0.35">
      <c r="B111" s="253" t="s">
        <v>698</v>
      </c>
      <c r="C111" s="254" t="s">
        <v>734</v>
      </c>
      <c r="D111" s="277">
        <v>146.25</v>
      </c>
      <c r="E111" s="293">
        <v>0</v>
      </c>
      <c r="F111" s="255">
        <v>1</v>
      </c>
      <c r="G111" s="288" t="s">
        <v>967</v>
      </c>
      <c r="H111" s="256" t="s">
        <v>860</v>
      </c>
      <c r="I111" s="436"/>
    </row>
    <row r="112" spans="2:9" ht="21" x14ac:dyDescent="0.35">
      <c r="B112" s="257" t="s">
        <v>701</v>
      </c>
      <c r="C112" s="254" t="s">
        <v>734</v>
      </c>
      <c r="D112" s="277">
        <v>1213.55</v>
      </c>
      <c r="E112" s="293">
        <v>0</v>
      </c>
      <c r="F112" s="255">
        <v>1</v>
      </c>
      <c r="G112" s="288" t="s">
        <v>967</v>
      </c>
      <c r="H112" s="256" t="s">
        <v>860</v>
      </c>
      <c r="I112" s="436"/>
    </row>
    <row r="113" spans="2:9" x14ac:dyDescent="0.35">
      <c r="B113" s="257" t="s">
        <v>703</v>
      </c>
      <c r="C113" s="254" t="s">
        <v>962</v>
      </c>
      <c r="D113" s="277">
        <v>309.5</v>
      </c>
      <c r="E113" s="293">
        <v>0</v>
      </c>
      <c r="F113" s="255">
        <v>1</v>
      </c>
      <c r="G113" s="287" t="s">
        <v>232</v>
      </c>
      <c r="H113" s="256" t="s">
        <v>860</v>
      </c>
      <c r="I113" s="436"/>
    </row>
    <row r="114" spans="2:9" x14ac:dyDescent="0.35">
      <c r="B114" s="253" t="s">
        <v>706</v>
      </c>
      <c r="C114" s="254" t="s">
        <v>965</v>
      </c>
      <c r="D114" s="277">
        <v>366.5</v>
      </c>
      <c r="E114" s="293">
        <v>0</v>
      </c>
      <c r="F114" s="255">
        <v>1</v>
      </c>
      <c r="G114" s="287" t="s">
        <v>232</v>
      </c>
      <c r="H114" s="256" t="s">
        <v>968</v>
      </c>
      <c r="I114" s="436"/>
    </row>
    <row r="115" spans="2:9" x14ac:dyDescent="0.35">
      <c r="B115" s="257" t="s">
        <v>708</v>
      </c>
      <c r="C115" s="254" t="s">
        <v>969</v>
      </c>
      <c r="D115" s="277">
        <f>22.5+412.5</f>
        <v>435</v>
      </c>
      <c r="E115" s="293">
        <v>0</v>
      </c>
      <c r="F115" s="255">
        <v>1</v>
      </c>
      <c r="G115" s="287" t="s">
        <v>232</v>
      </c>
      <c r="H115" s="256" t="s">
        <v>970</v>
      </c>
      <c r="I115" s="436"/>
    </row>
    <row r="116" spans="2:9" x14ac:dyDescent="0.35">
      <c r="B116" s="257" t="s">
        <v>710</v>
      </c>
      <c r="C116" s="254" t="s">
        <v>969</v>
      </c>
      <c r="D116" s="277">
        <f>22.5+412.5</f>
        <v>435</v>
      </c>
      <c r="E116" s="293">
        <v>0</v>
      </c>
      <c r="F116" s="255">
        <v>1</v>
      </c>
      <c r="G116" s="287" t="s">
        <v>232</v>
      </c>
      <c r="H116" s="256" t="s">
        <v>971</v>
      </c>
      <c r="I116" s="436"/>
    </row>
    <row r="117" spans="2:9" ht="15" thickBot="1" x14ac:dyDescent="0.4">
      <c r="B117" s="253" t="s">
        <v>712</v>
      </c>
      <c r="C117" s="254" t="s">
        <v>969</v>
      </c>
      <c r="D117" s="277">
        <f>22.5+412.5</f>
        <v>435</v>
      </c>
      <c r="E117" s="293">
        <v>0</v>
      </c>
      <c r="F117" s="31" t="s">
        <v>856</v>
      </c>
      <c r="G117" s="287" t="s">
        <v>232</v>
      </c>
      <c r="H117" s="256" t="s">
        <v>972</v>
      </c>
      <c r="I117" s="436"/>
    </row>
    <row r="118" spans="2:9" x14ac:dyDescent="0.35">
      <c r="B118" s="257" t="s">
        <v>713</v>
      </c>
      <c r="C118" s="254" t="s">
        <v>969</v>
      </c>
      <c r="D118" s="277">
        <f>22.5+412.5</f>
        <v>435</v>
      </c>
      <c r="E118" s="293">
        <v>0</v>
      </c>
      <c r="F118" s="255">
        <v>1</v>
      </c>
      <c r="G118" s="287" t="s">
        <v>232</v>
      </c>
      <c r="H118" s="256" t="s">
        <v>972</v>
      </c>
      <c r="I118" s="436"/>
    </row>
    <row r="119" spans="2:9" x14ac:dyDescent="0.35">
      <c r="B119" s="257" t="s">
        <v>715</v>
      </c>
      <c r="C119" s="254" t="s">
        <v>969</v>
      </c>
      <c r="D119" s="277">
        <v>45.9</v>
      </c>
      <c r="E119" s="293">
        <v>0</v>
      </c>
      <c r="F119" s="255">
        <v>1</v>
      </c>
      <c r="G119" s="287" t="s">
        <v>232</v>
      </c>
      <c r="H119" s="256" t="s">
        <v>958</v>
      </c>
      <c r="I119" s="436"/>
    </row>
    <row r="120" spans="2:9" x14ac:dyDescent="0.35">
      <c r="B120" s="253" t="s">
        <v>718</v>
      </c>
      <c r="C120" s="254" t="s">
        <v>973</v>
      </c>
      <c r="D120" s="277">
        <v>121.9</v>
      </c>
      <c r="E120" s="293">
        <v>0</v>
      </c>
      <c r="F120" s="255">
        <v>1</v>
      </c>
      <c r="G120" s="287" t="s">
        <v>232</v>
      </c>
      <c r="H120" s="256" t="s">
        <v>974</v>
      </c>
      <c r="I120" s="436"/>
    </row>
    <row r="121" spans="2:9" x14ac:dyDescent="0.35">
      <c r="B121" s="257" t="s">
        <v>720</v>
      </c>
      <c r="C121" s="254" t="s">
        <v>973</v>
      </c>
      <c r="D121" s="277">
        <v>218</v>
      </c>
      <c r="E121" s="293">
        <v>0</v>
      </c>
      <c r="F121" s="255">
        <v>1</v>
      </c>
      <c r="G121" s="287" t="s">
        <v>232</v>
      </c>
      <c r="H121" s="256" t="s">
        <v>975</v>
      </c>
      <c r="I121" s="436"/>
    </row>
    <row r="122" spans="2:9" x14ac:dyDescent="0.35">
      <c r="B122" s="257" t="s">
        <v>722</v>
      </c>
      <c r="C122" s="254" t="s">
        <v>976</v>
      </c>
      <c r="D122" s="277">
        <v>146.25</v>
      </c>
      <c r="E122" s="293">
        <v>0</v>
      </c>
      <c r="F122" s="255">
        <v>1</v>
      </c>
      <c r="G122" s="287" t="s">
        <v>977</v>
      </c>
      <c r="H122" s="256" t="s">
        <v>978</v>
      </c>
      <c r="I122" s="436"/>
    </row>
    <row r="123" spans="2:9" x14ac:dyDescent="0.35">
      <c r="B123" s="253" t="s">
        <v>724</v>
      </c>
      <c r="C123" s="254" t="s">
        <v>976</v>
      </c>
      <c r="D123" s="277">
        <v>146.25</v>
      </c>
      <c r="E123" s="293">
        <v>0</v>
      </c>
      <c r="F123" s="255">
        <v>1</v>
      </c>
      <c r="G123" s="287" t="s">
        <v>977</v>
      </c>
      <c r="H123" s="256" t="s">
        <v>978</v>
      </c>
      <c r="I123" s="436"/>
    </row>
    <row r="124" spans="2:9" x14ac:dyDescent="0.35">
      <c r="B124" s="257" t="s">
        <v>725</v>
      </c>
      <c r="C124" s="254" t="s">
        <v>976</v>
      </c>
      <c r="D124" s="277">
        <v>928.25</v>
      </c>
      <c r="E124" s="293">
        <v>0</v>
      </c>
      <c r="F124" s="255">
        <v>1</v>
      </c>
      <c r="G124" s="287" t="s">
        <v>977</v>
      </c>
      <c r="H124" s="256" t="s">
        <v>978</v>
      </c>
      <c r="I124" s="436"/>
    </row>
    <row r="125" spans="2:9" ht="15" thickBot="1" x14ac:dyDescent="0.4">
      <c r="B125" s="257" t="s">
        <v>728</v>
      </c>
      <c r="C125" s="254" t="s">
        <v>979</v>
      </c>
      <c r="D125" s="277">
        <v>1110.5</v>
      </c>
      <c r="E125" s="293">
        <v>0</v>
      </c>
      <c r="F125" s="31" t="s">
        <v>856</v>
      </c>
      <c r="G125" s="287" t="s">
        <v>980</v>
      </c>
      <c r="H125" s="256" t="s">
        <v>981</v>
      </c>
      <c r="I125" s="436"/>
    </row>
    <row r="126" spans="2:9" ht="15" thickBot="1" x14ac:dyDescent="0.4">
      <c r="B126" s="253" t="s">
        <v>730</v>
      </c>
      <c r="C126" s="254" t="s">
        <v>982</v>
      </c>
      <c r="D126" s="277">
        <v>383</v>
      </c>
      <c r="E126" s="293">
        <v>0</v>
      </c>
      <c r="F126" s="31" t="s">
        <v>856</v>
      </c>
      <c r="G126" s="287" t="s">
        <v>232</v>
      </c>
      <c r="H126" s="256" t="s">
        <v>981</v>
      </c>
      <c r="I126" s="436"/>
    </row>
    <row r="127" spans="2:9" x14ac:dyDescent="0.35">
      <c r="B127" s="257" t="s">
        <v>733</v>
      </c>
      <c r="C127" s="254" t="s">
        <v>983</v>
      </c>
      <c r="D127" s="277">
        <v>45</v>
      </c>
      <c r="E127" s="293">
        <v>0</v>
      </c>
      <c r="F127" s="255">
        <v>1</v>
      </c>
      <c r="G127" s="287" t="s">
        <v>232</v>
      </c>
      <c r="H127" s="256" t="s">
        <v>984</v>
      </c>
      <c r="I127" s="436"/>
    </row>
    <row r="128" spans="2:9" x14ac:dyDescent="0.35">
      <c r="B128" s="257" t="s">
        <v>736</v>
      </c>
      <c r="C128" s="254" t="s">
        <v>983</v>
      </c>
      <c r="D128" s="277">
        <v>45</v>
      </c>
      <c r="E128" s="293">
        <v>0</v>
      </c>
      <c r="F128" s="255">
        <v>1</v>
      </c>
      <c r="G128" s="287" t="s">
        <v>232</v>
      </c>
      <c r="H128" s="256" t="s">
        <v>984</v>
      </c>
      <c r="I128" s="436"/>
    </row>
    <row r="129" spans="2:9" ht="15" thickBot="1" x14ac:dyDescent="0.4">
      <c r="B129" s="253" t="s">
        <v>738</v>
      </c>
      <c r="C129" s="254" t="s">
        <v>983</v>
      </c>
      <c r="D129" s="277">
        <v>45</v>
      </c>
      <c r="E129" s="293">
        <v>0</v>
      </c>
      <c r="F129" s="31" t="s">
        <v>856</v>
      </c>
      <c r="G129" s="287" t="s">
        <v>232</v>
      </c>
      <c r="H129" s="256" t="s">
        <v>984</v>
      </c>
      <c r="I129" s="436"/>
    </row>
    <row r="130" spans="2:9" x14ac:dyDescent="0.35">
      <c r="B130" s="257" t="s">
        <v>740</v>
      </c>
      <c r="C130" s="254" t="s">
        <v>983</v>
      </c>
      <c r="D130" s="277">
        <v>45</v>
      </c>
      <c r="E130" s="293">
        <v>0</v>
      </c>
      <c r="F130" s="255">
        <v>1</v>
      </c>
      <c r="G130" s="287" t="s">
        <v>232</v>
      </c>
      <c r="H130" s="256" t="s">
        <v>984</v>
      </c>
      <c r="I130" s="436"/>
    </row>
    <row r="131" spans="2:9" x14ac:dyDescent="0.35">
      <c r="B131" s="257" t="s">
        <v>742</v>
      </c>
      <c r="C131" s="254" t="s">
        <v>983</v>
      </c>
      <c r="D131" s="277">
        <v>45</v>
      </c>
      <c r="E131" s="293">
        <v>0</v>
      </c>
      <c r="F131" s="255">
        <v>1</v>
      </c>
      <c r="G131" s="287" t="s">
        <v>232</v>
      </c>
      <c r="H131" s="256" t="s">
        <v>984</v>
      </c>
      <c r="I131" s="436"/>
    </row>
    <row r="132" spans="2:9" x14ac:dyDescent="0.35">
      <c r="B132" s="253" t="s">
        <v>744</v>
      </c>
      <c r="C132" s="254" t="s">
        <v>985</v>
      </c>
      <c r="D132" s="277">
        <f>162.65+776.62</f>
        <v>939.27</v>
      </c>
      <c r="E132" s="293">
        <v>0</v>
      </c>
      <c r="F132" s="255">
        <v>1</v>
      </c>
      <c r="G132" s="287" t="s">
        <v>232</v>
      </c>
      <c r="H132" s="256" t="s">
        <v>986</v>
      </c>
      <c r="I132" s="436"/>
    </row>
    <row r="133" spans="2:9" x14ac:dyDescent="0.35">
      <c r="B133" s="257" t="s">
        <v>747</v>
      </c>
      <c r="C133" s="254" t="s">
        <v>985</v>
      </c>
      <c r="D133" s="277">
        <f>185.15+776.62</f>
        <v>961.77</v>
      </c>
      <c r="E133" s="293">
        <v>0</v>
      </c>
      <c r="F133" s="255">
        <v>1</v>
      </c>
      <c r="G133" s="287" t="s">
        <v>232</v>
      </c>
      <c r="H133" s="256" t="s">
        <v>987</v>
      </c>
      <c r="I133" s="436"/>
    </row>
    <row r="134" spans="2:9" x14ac:dyDescent="0.35">
      <c r="B134" s="257" t="s">
        <v>749</v>
      </c>
      <c r="C134" s="254" t="s">
        <v>985</v>
      </c>
      <c r="D134" s="277">
        <f>230.75+776.62</f>
        <v>1007.37</v>
      </c>
      <c r="E134" s="293">
        <v>0</v>
      </c>
      <c r="F134" s="255">
        <v>1</v>
      </c>
      <c r="G134" s="287" t="s">
        <v>232</v>
      </c>
      <c r="H134" s="256" t="s">
        <v>986</v>
      </c>
      <c r="I134" s="436"/>
    </row>
    <row r="135" spans="2:9" x14ac:dyDescent="0.35">
      <c r="B135" s="253" t="s">
        <v>752</v>
      </c>
      <c r="C135" s="254" t="s">
        <v>985</v>
      </c>
      <c r="D135" s="277">
        <f>163.35+776.62</f>
        <v>939.97</v>
      </c>
      <c r="E135" s="293">
        <v>0</v>
      </c>
      <c r="F135" s="255">
        <v>1</v>
      </c>
      <c r="G135" s="287" t="s">
        <v>232</v>
      </c>
      <c r="H135" s="256" t="s">
        <v>987</v>
      </c>
      <c r="I135" s="436"/>
    </row>
    <row r="136" spans="2:9" x14ac:dyDescent="0.35">
      <c r="B136" s="257" t="s">
        <v>754</v>
      </c>
      <c r="C136" s="254" t="s">
        <v>988</v>
      </c>
      <c r="D136" s="277">
        <f>22.5+409.6</f>
        <v>432.1</v>
      </c>
      <c r="E136" s="293">
        <v>0</v>
      </c>
      <c r="F136" s="255">
        <v>1</v>
      </c>
      <c r="G136" s="287" t="s">
        <v>232</v>
      </c>
      <c r="H136" s="256" t="s">
        <v>989</v>
      </c>
      <c r="I136" s="436"/>
    </row>
    <row r="137" spans="2:9" x14ac:dyDescent="0.35">
      <c r="B137" s="257" t="s">
        <v>756</v>
      </c>
      <c r="C137" s="254" t="s">
        <v>988</v>
      </c>
      <c r="D137" s="277">
        <f>22.5+409.6</f>
        <v>432.1</v>
      </c>
      <c r="E137" s="293">
        <v>0</v>
      </c>
      <c r="F137" s="255">
        <v>1</v>
      </c>
      <c r="G137" s="287" t="s">
        <v>232</v>
      </c>
      <c r="H137" s="256" t="s">
        <v>990</v>
      </c>
      <c r="I137" s="436"/>
    </row>
    <row r="138" spans="2:9" x14ac:dyDescent="0.35">
      <c r="B138" s="253" t="s">
        <v>757</v>
      </c>
      <c r="C138" s="254" t="s">
        <v>988</v>
      </c>
      <c r="D138" s="277">
        <f>22.5+409.6</f>
        <v>432.1</v>
      </c>
      <c r="E138" s="293">
        <v>0</v>
      </c>
      <c r="F138" s="255">
        <v>1</v>
      </c>
      <c r="G138" s="287" t="s">
        <v>232</v>
      </c>
      <c r="H138" s="256" t="s">
        <v>989</v>
      </c>
      <c r="I138" s="436"/>
    </row>
    <row r="139" spans="2:9" ht="15" thickBot="1" x14ac:dyDescent="0.4">
      <c r="B139" s="257" t="s">
        <v>758</v>
      </c>
      <c r="C139" s="254" t="s">
        <v>988</v>
      </c>
      <c r="D139" s="277">
        <v>338</v>
      </c>
      <c r="E139" s="293">
        <v>0</v>
      </c>
      <c r="F139" s="31" t="s">
        <v>856</v>
      </c>
      <c r="G139" s="287" t="s">
        <v>232</v>
      </c>
      <c r="H139" s="256" t="s">
        <v>981</v>
      </c>
      <c r="I139" s="436"/>
    </row>
    <row r="140" spans="2:9" ht="15" thickBot="1" x14ac:dyDescent="0.4">
      <c r="B140" s="257" t="s">
        <v>762</v>
      </c>
      <c r="C140" s="254" t="s">
        <v>988</v>
      </c>
      <c r="D140" s="277">
        <f>22.5+409.6</f>
        <v>432.1</v>
      </c>
      <c r="E140" s="293">
        <v>0</v>
      </c>
      <c r="F140" s="31" t="s">
        <v>856</v>
      </c>
      <c r="G140" s="287" t="s">
        <v>232</v>
      </c>
      <c r="H140" s="256" t="s">
        <v>989</v>
      </c>
      <c r="I140" s="436"/>
    </row>
    <row r="141" spans="2:9" x14ac:dyDescent="0.35">
      <c r="B141" s="253" t="s">
        <v>763</v>
      </c>
      <c r="C141" s="254" t="s">
        <v>988</v>
      </c>
      <c r="D141" s="277">
        <f>22.5+409.6</f>
        <v>432.1</v>
      </c>
      <c r="E141" s="293">
        <v>0</v>
      </c>
      <c r="F141" s="255">
        <v>1</v>
      </c>
      <c r="G141" s="287" t="s">
        <v>232</v>
      </c>
      <c r="H141" s="256" t="s">
        <v>989</v>
      </c>
      <c r="I141" s="436"/>
    </row>
    <row r="142" spans="2:9" x14ac:dyDescent="0.35">
      <c r="B142" s="257" t="s">
        <v>764</v>
      </c>
      <c r="C142" s="254" t="s">
        <v>991</v>
      </c>
      <c r="D142" s="277">
        <v>349.1</v>
      </c>
      <c r="E142" s="293">
        <v>0</v>
      </c>
      <c r="F142" s="255">
        <v>1</v>
      </c>
      <c r="G142" s="287" t="s">
        <v>864</v>
      </c>
      <c r="H142" s="256" t="s">
        <v>992</v>
      </c>
      <c r="I142" s="436"/>
    </row>
    <row r="143" spans="2:9" x14ac:dyDescent="0.35">
      <c r="B143" s="257" t="s">
        <v>765</v>
      </c>
      <c r="C143" s="254" t="s">
        <v>993</v>
      </c>
      <c r="D143" s="277">
        <v>435.25</v>
      </c>
      <c r="E143" s="293">
        <v>0</v>
      </c>
      <c r="F143" s="255">
        <v>1</v>
      </c>
      <c r="G143" s="287" t="s">
        <v>994</v>
      </c>
      <c r="H143" s="256" t="s">
        <v>995</v>
      </c>
      <c r="I143" s="436"/>
    </row>
    <row r="144" spans="2:9" x14ac:dyDescent="0.35">
      <c r="B144" s="253" t="s">
        <v>767</v>
      </c>
      <c r="C144" s="254" t="s">
        <v>991</v>
      </c>
      <c r="D144" s="277">
        <v>382.85</v>
      </c>
      <c r="E144" s="293">
        <v>0</v>
      </c>
      <c r="F144" s="255">
        <v>1</v>
      </c>
      <c r="G144" s="287" t="s">
        <v>232</v>
      </c>
      <c r="H144" s="256" t="s">
        <v>992</v>
      </c>
      <c r="I144" s="436"/>
    </row>
    <row r="145" spans="1:9" x14ac:dyDescent="0.35">
      <c r="B145" s="257" t="s">
        <v>769</v>
      </c>
      <c r="C145" s="254" t="s">
        <v>996</v>
      </c>
      <c r="D145" s="277">
        <v>344.5</v>
      </c>
      <c r="E145" s="293">
        <v>0</v>
      </c>
      <c r="F145" s="255">
        <v>1</v>
      </c>
      <c r="G145" s="287" t="s">
        <v>232</v>
      </c>
      <c r="H145" s="256" t="s">
        <v>879</v>
      </c>
      <c r="I145" s="436"/>
    </row>
    <row r="146" spans="1:9" x14ac:dyDescent="0.35">
      <c r="B146" s="257" t="s">
        <v>770</v>
      </c>
      <c r="C146" s="254" t="s">
        <v>997</v>
      </c>
      <c r="D146" s="277">
        <v>382.85</v>
      </c>
      <c r="E146" s="293">
        <v>0</v>
      </c>
      <c r="F146" s="255">
        <v>1</v>
      </c>
      <c r="G146" s="287" t="s">
        <v>864</v>
      </c>
      <c r="H146" s="256" t="s">
        <v>992</v>
      </c>
      <c r="I146" s="436"/>
    </row>
    <row r="147" spans="1:9" x14ac:dyDescent="0.35">
      <c r="B147" s="253" t="s">
        <v>771</v>
      </c>
      <c r="C147" s="254" t="s">
        <v>998</v>
      </c>
      <c r="D147" s="277">
        <v>436</v>
      </c>
      <c r="E147" s="293">
        <v>0</v>
      </c>
      <c r="F147" s="255">
        <v>1</v>
      </c>
      <c r="G147" s="287" t="s">
        <v>232</v>
      </c>
      <c r="H147" s="256" t="s">
        <v>879</v>
      </c>
      <c r="I147" s="436"/>
    </row>
    <row r="148" spans="1:9" ht="15" thickBot="1" x14ac:dyDescent="0.4">
      <c r="B148" s="257" t="s">
        <v>773</v>
      </c>
      <c r="C148" s="254" t="s">
        <v>840</v>
      </c>
      <c r="D148" s="277">
        <v>312</v>
      </c>
      <c r="E148" s="293">
        <v>0</v>
      </c>
      <c r="F148" s="31" t="s">
        <v>856</v>
      </c>
      <c r="G148" s="287" t="s">
        <v>232</v>
      </c>
      <c r="H148" s="256" t="s">
        <v>999</v>
      </c>
      <c r="I148" s="436"/>
    </row>
    <row r="149" spans="1:9" ht="15" thickBot="1" x14ac:dyDescent="0.4">
      <c r="B149" s="258" t="s">
        <v>10</v>
      </c>
      <c r="C149" s="259"/>
      <c r="D149" s="278"/>
      <c r="E149" s="294"/>
      <c r="F149" s="260"/>
      <c r="G149" s="289"/>
      <c r="H149" s="261"/>
      <c r="I149" s="437"/>
    </row>
    <row r="150" spans="1:9" s="267" customFormat="1" ht="15" thickBot="1" x14ac:dyDescent="0.4">
      <c r="A150" s="262"/>
      <c r="B150" s="263" t="s">
        <v>3</v>
      </c>
      <c r="C150" s="264"/>
      <c r="D150" s="279">
        <f>SUM(D15:D149)</f>
        <v>57759.569999999985</v>
      </c>
      <c r="E150" s="295">
        <f>SUM(E15:E149)</f>
        <v>0</v>
      </c>
      <c r="F150" s="265"/>
      <c r="G150" s="290"/>
      <c r="H150" s="266"/>
      <c r="I150" s="437"/>
    </row>
    <row r="151" spans="1:9" x14ac:dyDescent="0.35">
      <c r="B151" s="438" t="s">
        <v>1000</v>
      </c>
      <c r="C151" s="438"/>
      <c r="D151" s="280" t="s">
        <v>1001</v>
      </c>
      <c r="E151" s="268"/>
      <c r="F151" s="269"/>
      <c r="G151" s="291"/>
      <c r="H151" s="270"/>
      <c r="I151" s="271"/>
    </row>
    <row r="153" spans="1:9" x14ac:dyDescent="0.35">
      <c r="B153" s="272" t="s">
        <v>1002</v>
      </c>
      <c r="C153" s="272"/>
    </row>
  </sheetData>
  <mergeCells count="4">
    <mergeCell ref="B5:C5"/>
    <mergeCell ref="I8:I12"/>
    <mergeCell ref="I15:I150"/>
    <mergeCell ref="B151:C151"/>
  </mergeCells>
  <pageMargins left="0.70866141732283472" right="0.70866141732283472" top="0.74803149606299213" bottom="0.74803149606299213" header="0.31496062992125984" footer="0.31496062992125984"/>
  <pageSetup paperSize="9" scale="46" fitToHeight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0A783-30D8-448B-94C6-0B55E93678FB}">
  <sheetPr>
    <pageSetUpPr fitToPage="1"/>
  </sheetPr>
  <dimension ref="B1:I151"/>
  <sheetViews>
    <sheetView workbookViewId="0">
      <selection activeCell="B5" sqref="B5:C5"/>
    </sheetView>
  </sheetViews>
  <sheetFormatPr defaultRowHeight="14.5" x14ac:dyDescent="0.35"/>
  <cols>
    <col min="3" max="3" width="22.453125" style="405" bestFit="1" customWidth="1"/>
    <col min="4" max="4" width="31.7265625" bestFit="1" customWidth="1"/>
    <col min="5" max="5" width="31.7265625" customWidth="1"/>
    <col min="6" max="6" width="51.453125" bestFit="1" customWidth="1"/>
    <col min="7" max="7" width="33.81640625" style="373" bestFit="1" customWidth="1"/>
    <col min="8" max="8" width="33.81640625" style="34" bestFit="1" customWidth="1"/>
    <col min="9" max="9" width="26" bestFit="1" customWidth="1"/>
  </cols>
  <sheetData>
    <row r="1" spans="2:9" x14ac:dyDescent="0.35">
      <c r="B1" s="373" t="s">
        <v>1274</v>
      </c>
    </row>
    <row r="2" spans="2:9" x14ac:dyDescent="0.35">
      <c r="B2" s="29" t="s">
        <v>5</v>
      </c>
      <c r="C2" s="375"/>
    </row>
    <row r="5" spans="2:9" x14ac:dyDescent="0.35">
      <c r="B5" s="439" t="s">
        <v>1281</v>
      </c>
      <c r="C5" s="439"/>
      <c r="D5" s="1"/>
      <c r="E5" s="1"/>
      <c r="F5" s="1"/>
      <c r="G5" s="172"/>
      <c r="H5" s="35"/>
    </row>
    <row r="6" spans="2:9" ht="15" thickBot="1" x14ac:dyDescent="0.4">
      <c r="C6" s="376"/>
      <c r="D6" s="1"/>
      <c r="E6" s="1"/>
      <c r="F6" s="1"/>
      <c r="G6" s="172"/>
      <c r="H6" s="35"/>
    </row>
    <row r="7" spans="2:9" ht="44" thickBot="1" x14ac:dyDescent="0.4">
      <c r="B7" s="2">
        <v>2023</v>
      </c>
      <c r="C7" s="377" t="s">
        <v>6</v>
      </c>
      <c r="D7" s="26" t="s">
        <v>13</v>
      </c>
      <c r="E7" s="26" t="s">
        <v>14</v>
      </c>
      <c r="F7" s="3" t="s">
        <v>11</v>
      </c>
      <c r="G7" s="378" t="s">
        <v>8</v>
      </c>
      <c r="H7" s="38" t="s">
        <v>9</v>
      </c>
      <c r="I7" s="33" t="s">
        <v>15</v>
      </c>
    </row>
    <row r="8" spans="2:9" ht="15" thickBot="1" x14ac:dyDescent="0.4">
      <c r="B8" s="4" t="s">
        <v>0</v>
      </c>
      <c r="C8" s="379">
        <v>45275</v>
      </c>
      <c r="D8" s="410">
        <v>3.5</v>
      </c>
      <c r="E8" s="380">
        <v>0</v>
      </c>
      <c r="F8" s="381">
        <v>1</v>
      </c>
      <c r="G8" s="13" t="s">
        <v>232</v>
      </c>
      <c r="H8" s="382" t="s">
        <v>1174</v>
      </c>
      <c r="I8" s="421" t="s">
        <v>1269</v>
      </c>
    </row>
    <row r="9" spans="2:9" ht="15" thickBot="1" x14ac:dyDescent="0.4">
      <c r="B9" s="7" t="s">
        <v>1</v>
      </c>
      <c r="C9" s="379">
        <v>45278</v>
      </c>
      <c r="D9" s="411">
        <v>94</v>
      </c>
      <c r="E9" s="383">
        <v>0</v>
      </c>
      <c r="F9" s="384">
        <v>1</v>
      </c>
      <c r="G9" s="9" t="s">
        <v>232</v>
      </c>
      <c r="H9" s="385" t="s">
        <v>1175</v>
      </c>
      <c r="I9" s="422"/>
    </row>
    <row r="10" spans="2:9" ht="28.5" thickBot="1" x14ac:dyDescent="0.4">
      <c r="B10" s="4" t="s">
        <v>2</v>
      </c>
      <c r="C10" s="386" t="s">
        <v>522</v>
      </c>
      <c r="D10" s="412">
        <v>129.46</v>
      </c>
      <c r="E10" s="387">
        <v>0</v>
      </c>
      <c r="F10" s="388">
        <v>1</v>
      </c>
      <c r="G10" s="14" t="s">
        <v>1176</v>
      </c>
      <c r="H10" s="382" t="s">
        <v>1177</v>
      </c>
      <c r="I10" s="422"/>
    </row>
    <row r="11" spans="2:9" ht="28.5" thickBot="1" x14ac:dyDescent="0.4">
      <c r="B11" s="7" t="s">
        <v>377</v>
      </c>
      <c r="C11" s="389" t="s">
        <v>522</v>
      </c>
      <c r="D11" s="413">
        <v>129.46</v>
      </c>
      <c r="E11" s="390">
        <v>0</v>
      </c>
      <c r="F11" s="391">
        <v>1</v>
      </c>
      <c r="G11" s="14" t="s">
        <v>1176</v>
      </c>
      <c r="H11" s="382" t="s">
        <v>1177</v>
      </c>
      <c r="I11" s="422"/>
    </row>
    <row r="12" spans="2:9" ht="28.5" thickBot="1" x14ac:dyDescent="0.4">
      <c r="B12" s="4" t="s">
        <v>379</v>
      </c>
      <c r="C12" s="379">
        <v>45278</v>
      </c>
      <c r="D12" s="414">
        <v>119</v>
      </c>
      <c r="E12" s="392">
        <v>0</v>
      </c>
      <c r="F12" s="393">
        <v>1</v>
      </c>
      <c r="G12" s="14" t="s">
        <v>232</v>
      </c>
      <c r="H12" s="382" t="s">
        <v>1178</v>
      </c>
      <c r="I12" s="422"/>
    </row>
    <row r="13" spans="2:9" ht="15" thickBot="1" x14ac:dyDescent="0.4">
      <c r="B13" s="26" t="s">
        <v>3</v>
      </c>
      <c r="C13" s="394"/>
      <c r="D13" s="65">
        <f>SUM(D8:D12)</f>
        <v>475.42</v>
      </c>
      <c r="E13" s="16">
        <f>SUM(E8:E11)</f>
        <v>0</v>
      </c>
      <c r="F13" s="16"/>
      <c r="G13" s="395"/>
      <c r="H13" s="50"/>
      <c r="I13" s="423"/>
    </row>
    <row r="14" spans="2:9" ht="15" thickBot="1" x14ac:dyDescent="0.4">
      <c r="B14" s="396"/>
      <c r="C14" s="397"/>
      <c r="D14" s="398"/>
      <c r="E14" s="398"/>
      <c r="F14" s="399"/>
      <c r="G14" s="408"/>
      <c r="H14" s="400"/>
    </row>
    <row r="15" spans="2:9" ht="44" thickBot="1" x14ac:dyDescent="0.4">
      <c r="B15" s="17">
        <v>2024</v>
      </c>
      <c r="C15" s="377" t="s">
        <v>6</v>
      </c>
      <c r="D15" s="26" t="s">
        <v>7</v>
      </c>
      <c r="E15" s="26" t="s">
        <v>14</v>
      </c>
      <c r="F15" s="30" t="s">
        <v>11</v>
      </c>
      <c r="G15" s="409" t="s">
        <v>8</v>
      </c>
      <c r="H15" s="306" t="s">
        <v>9</v>
      </c>
      <c r="I15" s="33" t="s">
        <v>15</v>
      </c>
    </row>
    <row r="16" spans="2:9" ht="28.5" thickBot="1" x14ac:dyDescent="0.4">
      <c r="B16" s="11" t="s">
        <v>0</v>
      </c>
      <c r="C16" s="401" t="s">
        <v>1179</v>
      </c>
      <c r="D16" s="387">
        <v>78.75</v>
      </c>
      <c r="E16" s="406">
        <v>0</v>
      </c>
      <c r="F16" s="407">
        <v>1</v>
      </c>
      <c r="G16" s="14" t="s">
        <v>1176</v>
      </c>
      <c r="H16" s="382" t="s">
        <v>1180</v>
      </c>
      <c r="I16" s="440" t="s">
        <v>1269</v>
      </c>
    </row>
    <row r="17" spans="2:9" ht="28.5" thickBot="1" x14ac:dyDescent="0.4">
      <c r="B17" s="11" t="s">
        <v>1</v>
      </c>
      <c r="C17" s="386" t="s">
        <v>1181</v>
      </c>
      <c r="D17" s="387">
        <v>112.5</v>
      </c>
      <c r="E17" s="387">
        <v>0</v>
      </c>
      <c r="F17" s="388">
        <v>1</v>
      </c>
      <c r="G17" s="14" t="s">
        <v>1176</v>
      </c>
      <c r="H17" s="382" t="s">
        <v>1180</v>
      </c>
      <c r="I17" s="441"/>
    </row>
    <row r="18" spans="2:9" ht="28.5" thickBot="1" x14ac:dyDescent="0.4">
      <c r="B18" s="11" t="s">
        <v>2</v>
      </c>
      <c r="C18" s="386" t="s">
        <v>526</v>
      </c>
      <c r="D18" s="387">
        <v>78.75</v>
      </c>
      <c r="E18" s="387">
        <v>0</v>
      </c>
      <c r="F18" s="388">
        <v>1</v>
      </c>
      <c r="G18" s="14" t="s">
        <v>1176</v>
      </c>
      <c r="H18" s="382" t="s">
        <v>1180</v>
      </c>
      <c r="I18" s="441"/>
    </row>
    <row r="19" spans="2:9" ht="28.5" thickBot="1" x14ac:dyDescent="0.4">
      <c r="B19" s="11" t="s">
        <v>377</v>
      </c>
      <c r="C19" s="386" t="s">
        <v>534</v>
      </c>
      <c r="D19" s="387">
        <v>180.17</v>
      </c>
      <c r="E19" s="387">
        <v>0</v>
      </c>
      <c r="F19" s="388">
        <v>1</v>
      </c>
      <c r="G19" s="14" t="s">
        <v>1176</v>
      </c>
      <c r="H19" s="382" t="s">
        <v>1180</v>
      </c>
      <c r="I19" s="441"/>
    </row>
    <row r="20" spans="2:9" ht="15" thickBot="1" x14ac:dyDescent="0.4">
      <c r="B20" s="11" t="s">
        <v>379</v>
      </c>
      <c r="C20" s="379">
        <v>45301</v>
      </c>
      <c r="D20" s="387">
        <v>53.5</v>
      </c>
      <c r="E20" s="387">
        <v>0</v>
      </c>
      <c r="F20" s="388">
        <v>1</v>
      </c>
      <c r="G20" s="14" t="s">
        <v>232</v>
      </c>
      <c r="H20" s="382" t="s">
        <v>1182</v>
      </c>
      <c r="I20" s="441"/>
    </row>
    <row r="21" spans="2:9" ht="15" thickBot="1" x14ac:dyDescent="0.4">
      <c r="B21" s="11" t="s">
        <v>381</v>
      </c>
      <c r="C21" s="379">
        <v>45300</v>
      </c>
      <c r="D21" s="387">
        <v>27.5</v>
      </c>
      <c r="E21" s="387">
        <v>0</v>
      </c>
      <c r="F21" s="388">
        <v>1</v>
      </c>
      <c r="G21" s="14" t="s">
        <v>232</v>
      </c>
      <c r="H21" s="382" t="s">
        <v>1183</v>
      </c>
      <c r="I21" s="441"/>
    </row>
    <row r="22" spans="2:9" ht="15" thickBot="1" x14ac:dyDescent="0.4">
      <c r="B22" s="11" t="s">
        <v>383</v>
      </c>
      <c r="C22" s="379">
        <v>45302</v>
      </c>
      <c r="D22" s="387">
        <v>22.5</v>
      </c>
      <c r="E22" s="387">
        <v>0</v>
      </c>
      <c r="F22" s="388">
        <v>1</v>
      </c>
      <c r="G22" s="14" t="s">
        <v>232</v>
      </c>
      <c r="H22" s="382" t="s">
        <v>1184</v>
      </c>
      <c r="I22" s="441"/>
    </row>
    <row r="23" spans="2:9" ht="15" thickBot="1" x14ac:dyDescent="0.4">
      <c r="B23" s="11" t="s">
        <v>386</v>
      </c>
      <c r="C23" s="379">
        <v>45303</v>
      </c>
      <c r="D23" s="67">
        <v>24</v>
      </c>
      <c r="E23" s="67">
        <v>0</v>
      </c>
      <c r="F23" s="388">
        <v>1</v>
      </c>
      <c r="G23" s="14" t="s">
        <v>232</v>
      </c>
      <c r="H23" s="382" t="s">
        <v>1182</v>
      </c>
      <c r="I23" s="441"/>
    </row>
    <row r="24" spans="2:9" ht="15" thickBot="1" x14ac:dyDescent="0.4">
      <c r="B24" s="11" t="s">
        <v>389</v>
      </c>
      <c r="C24" s="379">
        <v>45307</v>
      </c>
      <c r="D24" s="67">
        <v>22.5</v>
      </c>
      <c r="E24" s="67">
        <v>0</v>
      </c>
      <c r="F24" s="388">
        <v>1</v>
      </c>
      <c r="G24" s="14" t="s">
        <v>232</v>
      </c>
      <c r="H24" s="44" t="s">
        <v>1185</v>
      </c>
      <c r="I24" s="441"/>
    </row>
    <row r="25" spans="2:9" ht="15" thickBot="1" x14ac:dyDescent="0.4">
      <c r="B25" s="11" t="s">
        <v>391</v>
      </c>
      <c r="C25" s="379">
        <v>45306</v>
      </c>
      <c r="D25" s="67">
        <v>22.5</v>
      </c>
      <c r="E25" s="67">
        <v>0</v>
      </c>
      <c r="F25" s="388">
        <v>1</v>
      </c>
      <c r="G25" s="14" t="s">
        <v>232</v>
      </c>
      <c r="H25" s="44" t="s">
        <v>1186</v>
      </c>
      <c r="I25" s="441"/>
    </row>
    <row r="26" spans="2:9" ht="15" thickBot="1" x14ac:dyDescent="0.4">
      <c r="B26" s="11" t="s">
        <v>393</v>
      </c>
      <c r="C26" s="379">
        <v>45309</v>
      </c>
      <c r="D26" s="67">
        <v>54.5</v>
      </c>
      <c r="E26" s="67">
        <v>0</v>
      </c>
      <c r="F26" s="388">
        <v>1</v>
      </c>
      <c r="G26" s="14" t="s">
        <v>232</v>
      </c>
      <c r="H26" s="382" t="s">
        <v>1187</v>
      </c>
      <c r="I26" s="441"/>
    </row>
    <row r="27" spans="2:9" ht="42.5" thickBot="1" x14ac:dyDescent="0.4">
      <c r="B27" s="11" t="s">
        <v>395</v>
      </c>
      <c r="C27" s="379">
        <v>45302</v>
      </c>
      <c r="D27" s="67">
        <v>22.5</v>
      </c>
      <c r="E27" s="67">
        <v>0</v>
      </c>
      <c r="F27" s="10" t="s">
        <v>1188</v>
      </c>
      <c r="G27" s="14" t="s">
        <v>232</v>
      </c>
      <c r="H27" s="382" t="s">
        <v>1189</v>
      </c>
      <c r="I27" s="441"/>
    </row>
    <row r="28" spans="2:9" ht="28.5" thickBot="1" x14ac:dyDescent="0.4">
      <c r="B28" s="11" t="s">
        <v>397</v>
      </c>
      <c r="C28" s="379">
        <v>45309</v>
      </c>
      <c r="D28" s="67">
        <v>22.5</v>
      </c>
      <c r="E28" s="67">
        <v>0</v>
      </c>
      <c r="F28" s="10" t="s">
        <v>1190</v>
      </c>
      <c r="G28" s="14" t="s">
        <v>232</v>
      </c>
      <c r="H28" s="382" t="s">
        <v>1191</v>
      </c>
      <c r="I28" s="441"/>
    </row>
    <row r="29" spans="2:9" ht="28.5" thickBot="1" x14ac:dyDescent="0.4">
      <c r="B29" s="11" t="s">
        <v>399</v>
      </c>
      <c r="C29" s="402" t="s">
        <v>536</v>
      </c>
      <c r="D29" s="67">
        <v>160.25</v>
      </c>
      <c r="E29" s="67">
        <v>0</v>
      </c>
      <c r="F29" s="12">
        <v>1</v>
      </c>
      <c r="G29" s="14" t="s">
        <v>1176</v>
      </c>
      <c r="H29" s="382" t="s">
        <v>1180</v>
      </c>
      <c r="I29" s="441"/>
    </row>
    <row r="30" spans="2:9" ht="15" thickBot="1" x14ac:dyDescent="0.4">
      <c r="B30" s="11" t="s">
        <v>402</v>
      </c>
      <c r="C30" s="379">
        <v>45358</v>
      </c>
      <c r="D30" s="67">
        <v>22.5</v>
      </c>
      <c r="E30" s="67">
        <v>0</v>
      </c>
      <c r="F30" s="12">
        <v>1</v>
      </c>
      <c r="G30" s="14" t="s">
        <v>232</v>
      </c>
      <c r="H30" s="44" t="s">
        <v>1192</v>
      </c>
      <c r="I30" s="441"/>
    </row>
    <row r="31" spans="2:9" ht="15" thickBot="1" x14ac:dyDescent="0.4">
      <c r="B31" s="11" t="s">
        <v>548</v>
      </c>
      <c r="C31" s="379">
        <v>45358</v>
      </c>
      <c r="D31" s="67">
        <v>22.5</v>
      </c>
      <c r="E31" s="67">
        <v>0</v>
      </c>
      <c r="F31" s="12">
        <v>1</v>
      </c>
      <c r="G31" s="14" t="s">
        <v>232</v>
      </c>
      <c r="H31" s="44" t="s">
        <v>1192</v>
      </c>
      <c r="I31" s="441"/>
    </row>
    <row r="32" spans="2:9" ht="15" thickBot="1" x14ac:dyDescent="0.4">
      <c r="B32" s="11" t="s">
        <v>405</v>
      </c>
      <c r="C32" s="379">
        <v>45362</v>
      </c>
      <c r="D32" s="67">
        <v>22.5</v>
      </c>
      <c r="E32" s="67">
        <v>0</v>
      </c>
      <c r="F32" s="12">
        <v>1</v>
      </c>
      <c r="G32" s="14" t="s">
        <v>232</v>
      </c>
      <c r="H32" s="44" t="s">
        <v>1193</v>
      </c>
      <c r="I32" s="441"/>
    </row>
    <row r="33" spans="2:9" ht="15" thickBot="1" x14ac:dyDescent="0.4">
      <c r="B33" s="11" t="s">
        <v>407</v>
      </c>
      <c r="C33" s="379">
        <v>45363</v>
      </c>
      <c r="D33" s="67">
        <v>42</v>
      </c>
      <c r="E33" s="67">
        <v>0</v>
      </c>
      <c r="F33" s="388">
        <v>1</v>
      </c>
      <c r="G33" s="14" t="s">
        <v>232</v>
      </c>
      <c r="H33" s="44" t="s">
        <v>1194</v>
      </c>
      <c r="I33" s="441"/>
    </row>
    <row r="34" spans="2:9" ht="15" thickBot="1" x14ac:dyDescent="0.4">
      <c r="B34" s="11" t="s">
        <v>409</v>
      </c>
      <c r="C34" s="379">
        <v>45362</v>
      </c>
      <c r="D34" s="67">
        <v>22.5</v>
      </c>
      <c r="E34" s="67">
        <v>0</v>
      </c>
      <c r="F34" s="12">
        <v>1</v>
      </c>
      <c r="G34" s="14" t="s">
        <v>232</v>
      </c>
      <c r="H34" s="44" t="s">
        <v>1195</v>
      </c>
      <c r="I34" s="441"/>
    </row>
    <row r="35" spans="2:9" ht="15" thickBot="1" x14ac:dyDescent="0.4">
      <c r="B35" s="11" t="s">
        <v>410</v>
      </c>
      <c r="C35" s="379">
        <v>45362</v>
      </c>
      <c r="D35" s="67">
        <v>22.5</v>
      </c>
      <c r="E35" s="67">
        <v>0</v>
      </c>
      <c r="F35" s="12">
        <v>1</v>
      </c>
      <c r="G35" s="14" t="s">
        <v>232</v>
      </c>
      <c r="H35" s="44" t="s">
        <v>1196</v>
      </c>
      <c r="I35" s="441"/>
    </row>
    <row r="36" spans="2:9" ht="15" thickBot="1" x14ac:dyDescent="0.4">
      <c r="B36" s="11" t="s">
        <v>412</v>
      </c>
      <c r="C36" s="379">
        <v>45364</v>
      </c>
      <c r="D36" s="67">
        <v>37.799999999999997</v>
      </c>
      <c r="E36" s="67">
        <v>0</v>
      </c>
      <c r="F36" s="12">
        <v>1</v>
      </c>
      <c r="G36" s="14" t="s">
        <v>232</v>
      </c>
      <c r="H36" s="44" t="s">
        <v>1194</v>
      </c>
      <c r="I36" s="441"/>
    </row>
    <row r="37" spans="2:9" ht="28.5" thickBot="1" x14ac:dyDescent="0.4">
      <c r="B37" s="11" t="s">
        <v>414</v>
      </c>
      <c r="C37" s="402" t="s">
        <v>546</v>
      </c>
      <c r="D37" s="67">
        <v>364.25</v>
      </c>
      <c r="E37" s="67">
        <v>0</v>
      </c>
      <c r="F37" s="12">
        <v>1</v>
      </c>
      <c r="G37" s="14" t="s">
        <v>1176</v>
      </c>
      <c r="H37" s="44" t="s">
        <v>1197</v>
      </c>
      <c r="I37" s="441"/>
    </row>
    <row r="38" spans="2:9" ht="15" thickBot="1" x14ac:dyDescent="0.4">
      <c r="B38" s="11" t="s">
        <v>416</v>
      </c>
      <c r="C38" s="379">
        <v>45358</v>
      </c>
      <c r="D38" s="67">
        <v>22.5</v>
      </c>
      <c r="E38" s="67">
        <v>0</v>
      </c>
      <c r="F38" s="12">
        <v>1</v>
      </c>
      <c r="G38" s="14" t="s">
        <v>232</v>
      </c>
      <c r="H38" s="44" t="s">
        <v>1192</v>
      </c>
      <c r="I38" s="441"/>
    </row>
    <row r="39" spans="2:9" ht="15" thickBot="1" x14ac:dyDescent="0.4">
      <c r="B39" s="11" t="s">
        <v>418</v>
      </c>
      <c r="C39" s="379">
        <v>45365</v>
      </c>
      <c r="D39" s="67">
        <v>22.5</v>
      </c>
      <c r="E39" s="67">
        <v>0</v>
      </c>
      <c r="F39" s="12">
        <v>1</v>
      </c>
      <c r="G39" s="14" t="s">
        <v>232</v>
      </c>
      <c r="H39" s="44" t="s">
        <v>1195</v>
      </c>
      <c r="I39" s="441"/>
    </row>
    <row r="40" spans="2:9" ht="15" thickBot="1" x14ac:dyDescent="0.4">
      <c r="B40" s="11" t="s">
        <v>420</v>
      </c>
      <c r="C40" s="379">
        <v>45365</v>
      </c>
      <c r="D40" s="67">
        <v>22.5</v>
      </c>
      <c r="E40" s="67">
        <v>0</v>
      </c>
      <c r="F40" s="12">
        <v>1</v>
      </c>
      <c r="G40" s="14" t="s">
        <v>232</v>
      </c>
      <c r="H40" s="44" t="s">
        <v>1195</v>
      </c>
      <c r="I40" s="441"/>
    </row>
    <row r="41" spans="2:9" ht="15" thickBot="1" x14ac:dyDescent="0.4">
      <c r="B41" s="11" t="s">
        <v>422</v>
      </c>
      <c r="C41" s="379">
        <v>45365</v>
      </c>
      <c r="D41" s="67">
        <v>22.5</v>
      </c>
      <c r="E41" s="67">
        <v>0</v>
      </c>
      <c r="F41" s="12">
        <v>1</v>
      </c>
      <c r="G41" s="14" t="s">
        <v>232</v>
      </c>
      <c r="H41" s="44" t="s">
        <v>1198</v>
      </c>
      <c r="I41" s="441"/>
    </row>
    <row r="42" spans="2:9" ht="15" thickBot="1" x14ac:dyDescent="0.4">
      <c r="B42" s="11" t="s">
        <v>424</v>
      </c>
      <c r="C42" s="379">
        <v>45369</v>
      </c>
      <c r="D42" s="67">
        <v>49</v>
      </c>
      <c r="E42" s="67">
        <v>0</v>
      </c>
      <c r="F42" s="388">
        <v>1</v>
      </c>
      <c r="G42" s="14" t="s">
        <v>232</v>
      </c>
      <c r="H42" s="44" t="s">
        <v>1199</v>
      </c>
      <c r="I42" s="441"/>
    </row>
    <row r="43" spans="2:9" ht="15" thickBot="1" x14ac:dyDescent="0.4">
      <c r="B43" s="11" t="s">
        <v>426</v>
      </c>
      <c r="C43" s="379">
        <v>45370</v>
      </c>
      <c r="D43" s="67">
        <v>42</v>
      </c>
      <c r="E43" s="67">
        <v>0</v>
      </c>
      <c r="F43" s="388">
        <v>1</v>
      </c>
      <c r="G43" s="14" t="s">
        <v>232</v>
      </c>
      <c r="H43" s="44" t="s">
        <v>1194</v>
      </c>
      <c r="I43" s="441"/>
    </row>
    <row r="44" spans="2:9" ht="15" thickBot="1" x14ac:dyDescent="0.4">
      <c r="B44" s="11" t="s">
        <v>428</v>
      </c>
      <c r="C44" s="379">
        <v>45363</v>
      </c>
      <c r="D44" s="67">
        <v>22.5</v>
      </c>
      <c r="E44" s="67">
        <v>0</v>
      </c>
      <c r="F44" s="12">
        <v>1</v>
      </c>
      <c r="G44" s="14" t="s">
        <v>232</v>
      </c>
      <c r="H44" s="44" t="s">
        <v>1200</v>
      </c>
      <c r="I44" s="441"/>
    </row>
    <row r="45" spans="2:9" ht="15" thickBot="1" x14ac:dyDescent="0.4">
      <c r="B45" s="11" t="s">
        <v>430</v>
      </c>
      <c r="C45" s="379">
        <v>45369</v>
      </c>
      <c r="D45" s="67">
        <v>114.8</v>
      </c>
      <c r="E45" s="67">
        <v>0</v>
      </c>
      <c r="F45" s="12">
        <v>1</v>
      </c>
      <c r="G45" s="14" t="s">
        <v>232</v>
      </c>
      <c r="H45" s="44" t="s">
        <v>1201</v>
      </c>
      <c r="I45" s="441"/>
    </row>
    <row r="46" spans="2:9" ht="15" thickBot="1" x14ac:dyDescent="0.4">
      <c r="B46" s="11" t="s">
        <v>432</v>
      </c>
      <c r="C46" s="379">
        <v>45363</v>
      </c>
      <c r="D46" s="67">
        <v>22.5</v>
      </c>
      <c r="E46" s="67">
        <v>0</v>
      </c>
      <c r="F46" s="12">
        <v>1</v>
      </c>
      <c r="G46" s="14" t="s">
        <v>232</v>
      </c>
      <c r="H46" s="44" t="s">
        <v>1200</v>
      </c>
      <c r="I46" s="441"/>
    </row>
    <row r="47" spans="2:9" ht="15" thickBot="1" x14ac:dyDescent="0.4">
      <c r="B47" s="11" t="s">
        <v>435</v>
      </c>
      <c r="C47" s="379">
        <v>45370</v>
      </c>
      <c r="D47" s="67">
        <v>22.5</v>
      </c>
      <c r="E47" s="67">
        <v>0</v>
      </c>
      <c r="F47" s="12">
        <v>1</v>
      </c>
      <c r="G47" s="14" t="s">
        <v>232</v>
      </c>
      <c r="H47" s="44" t="s">
        <v>1202</v>
      </c>
      <c r="I47" s="441"/>
    </row>
    <row r="48" spans="2:9" ht="15" thickBot="1" x14ac:dyDescent="0.4">
      <c r="B48" s="11" t="s">
        <v>438</v>
      </c>
      <c r="C48" s="379">
        <v>45370</v>
      </c>
      <c r="D48" s="67">
        <v>22.5</v>
      </c>
      <c r="E48" s="67">
        <v>0</v>
      </c>
      <c r="F48" s="381">
        <v>1</v>
      </c>
      <c r="G48" s="14" t="s">
        <v>232</v>
      </c>
      <c r="H48" s="44" t="s">
        <v>1203</v>
      </c>
      <c r="I48" s="441"/>
    </row>
    <row r="49" spans="2:9" ht="15" thickBot="1" x14ac:dyDescent="0.4">
      <c r="B49" s="11" t="s">
        <v>440</v>
      </c>
      <c r="C49" s="379">
        <v>45370</v>
      </c>
      <c r="D49" s="67">
        <v>22.5</v>
      </c>
      <c r="E49" s="67">
        <v>0</v>
      </c>
      <c r="F49" s="388">
        <v>1</v>
      </c>
      <c r="G49" s="14" t="s">
        <v>232</v>
      </c>
      <c r="H49" s="44" t="s">
        <v>1204</v>
      </c>
      <c r="I49" s="441"/>
    </row>
    <row r="50" spans="2:9" ht="15" thickBot="1" x14ac:dyDescent="0.4">
      <c r="B50" s="11" t="s">
        <v>442</v>
      </c>
      <c r="C50" s="379">
        <v>45369</v>
      </c>
      <c r="D50" s="67">
        <v>22.5</v>
      </c>
      <c r="E50" s="67">
        <v>0</v>
      </c>
      <c r="F50" s="12">
        <v>1</v>
      </c>
      <c r="G50" s="14" t="s">
        <v>232</v>
      </c>
      <c r="H50" s="44" t="s">
        <v>1205</v>
      </c>
      <c r="I50" s="441"/>
    </row>
    <row r="51" spans="2:9" ht="15" thickBot="1" x14ac:dyDescent="0.4">
      <c r="B51" s="11" t="s">
        <v>444</v>
      </c>
      <c r="C51" s="379">
        <v>45369</v>
      </c>
      <c r="D51" s="67">
        <v>22.5</v>
      </c>
      <c r="E51" s="67">
        <v>0</v>
      </c>
      <c r="F51" s="12">
        <v>1</v>
      </c>
      <c r="G51" s="14" t="s">
        <v>232</v>
      </c>
      <c r="H51" s="44" t="s">
        <v>1206</v>
      </c>
      <c r="I51" s="441"/>
    </row>
    <row r="52" spans="2:9" ht="15" thickBot="1" x14ac:dyDescent="0.4">
      <c r="B52" s="11" t="s">
        <v>446</v>
      </c>
      <c r="C52" s="379">
        <v>45373</v>
      </c>
      <c r="D52" s="67">
        <v>22.5</v>
      </c>
      <c r="E52" s="67">
        <v>0</v>
      </c>
      <c r="F52" s="12">
        <v>1</v>
      </c>
      <c r="G52" s="14" t="s">
        <v>232</v>
      </c>
      <c r="H52" s="44" t="s">
        <v>1204</v>
      </c>
      <c r="I52" s="441"/>
    </row>
    <row r="53" spans="2:9" ht="15" thickBot="1" x14ac:dyDescent="0.4">
      <c r="B53" s="11" t="s">
        <v>448</v>
      </c>
      <c r="C53" s="379">
        <v>45373</v>
      </c>
      <c r="D53" s="67">
        <v>22.5</v>
      </c>
      <c r="E53" s="67">
        <v>0</v>
      </c>
      <c r="F53" s="12">
        <v>1</v>
      </c>
      <c r="G53" s="14" t="s">
        <v>232</v>
      </c>
      <c r="H53" s="44" t="s">
        <v>1204</v>
      </c>
      <c r="I53" s="441"/>
    </row>
    <row r="54" spans="2:9" ht="15" thickBot="1" x14ac:dyDescent="0.4">
      <c r="B54" s="11" t="s">
        <v>451</v>
      </c>
      <c r="C54" s="379">
        <v>45363</v>
      </c>
      <c r="D54" s="67">
        <v>22.5</v>
      </c>
      <c r="E54" s="67">
        <v>0</v>
      </c>
      <c r="F54" s="12">
        <v>1</v>
      </c>
      <c r="G54" s="14" t="s">
        <v>232</v>
      </c>
      <c r="H54" s="44" t="s">
        <v>1200</v>
      </c>
      <c r="I54" s="441"/>
    </row>
    <row r="55" spans="2:9" ht="15" thickBot="1" x14ac:dyDescent="0.4">
      <c r="B55" s="11" t="s">
        <v>454</v>
      </c>
      <c r="C55" s="379">
        <v>45363</v>
      </c>
      <c r="D55" s="67">
        <v>68.599999999999994</v>
      </c>
      <c r="E55" s="67">
        <v>0</v>
      </c>
      <c r="F55" s="388">
        <v>1</v>
      </c>
      <c r="G55" s="14" t="s">
        <v>232</v>
      </c>
      <c r="H55" s="44" t="s">
        <v>1207</v>
      </c>
      <c r="I55" s="441"/>
    </row>
    <row r="56" spans="2:9" ht="15" thickBot="1" x14ac:dyDescent="0.4">
      <c r="B56" s="11" t="s">
        <v>457</v>
      </c>
      <c r="C56" s="379">
        <v>45365</v>
      </c>
      <c r="D56" s="67">
        <v>141.4</v>
      </c>
      <c r="E56" s="67">
        <v>0</v>
      </c>
      <c r="F56" s="388">
        <v>1</v>
      </c>
      <c r="G56" s="14" t="s">
        <v>232</v>
      </c>
      <c r="H56" s="44" t="s">
        <v>1208</v>
      </c>
      <c r="I56" s="441"/>
    </row>
    <row r="57" spans="2:9" ht="15" thickBot="1" x14ac:dyDescent="0.4">
      <c r="B57" s="11" t="s">
        <v>459</v>
      </c>
      <c r="C57" s="379">
        <v>45370</v>
      </c>
      <c r="D57" s="67">
        <v>176.4</v>
      </c>
      <c r="E57" s="67">
        <v>0</v>
      </c>
      <c r="F57" s="388">
        <v>1</v>
      </c>
      <c r="G57" s="14" t="s">
        <v>232</v>
      </c>
      <c r="H57" s="44" t="s">
        <v>1209</v>
      </c>
      <c r="I57" s="441"/>
    </row>
    <row r="58" spans="2:9" ht="15" thickBot="1" x14ac:dyDescent="0.4">
      <c r="B58" s="11" t="s">
        <v>462</v>
      </c>
      <c r="C58" s="379">
        <v>45372</v>
      </c>
      <c r="D58" s="67">
        <v>40.6</v>
      </c>
      <c r="E58" s="67">
        <v>0</v>
      </c>
      <c r="F58" s="388">
        <v>1</v>
      </c>
      <c r="G58" s="14" t="s">
        <v>232</v>
      </c>
      <c r="H58" s="44" t="s">
        <v>1194</v>
      </c>
      <c r="I58" s="441"/>
    </row>
    <row r="59" spans="2:9" ht="15" thickBot="1" x14ac:dyDescent="0.4">
      <c r="B59" s="11" t="s">
        <v>464</v>
      </c>
      <c r="C59" s="379">
        <v>45373</v>
      </c>
      <c r="D59" s="67">
        <v>114.8</v>
      </c>
      <c r="E59" s="67">
        <v>0</v>
      </c>
      <c r="F59" s="388">
        <v>1</v>
      </c>
      <c r="G59" s="14" t="s">
        <v>232</v>
      </c>
      <c r="H59" s="44" t="s">
        <v>1210</v>
      </c>
      <c r="I59" s="441"/>
    </row>
    <row r="60" spans="2:9" ht="15" thickBot="1" x14ac:dyDescent="0.4">
      <c r="B60" s="11" t="s">
        <v>467</v>
      </c>
      <c r="C60" s="379">
        <v>45376</v>
      </c>
      <c r="D60" s="67">
        <v>83.3</v>
      </c>
      <c r="E60" s="67">
        <v>0</v>
      </c>
      <c r="F60" s="388">
        <v>1</v>
      </c>
      <c r="G60" s="14" t="s">
        <v>232</v>
      </c>
      <c r="H60" s="44" t="s">
        <v>1211</v>
      </c>
      <c r="I60" s="441"/>
    </row>
    <row r="61" spans="2:9" ht="15" thickBot="1" x14ac:dyDescent="0.4">
      <c r="B61" s="11" t="s">
        <v>470</v>
      </c>
      <c r="C61" s="379">
        <v>45369</v>
      </c>
      <c r="D61" s="67">
        <v>22.5</v>
      </c>
      <c r="E61" s="67">
        <v>0</v>
      </c>
      <c r="F61" s="12">
        <v>1</v>
      </c>
      <c r="G61" s="14" t="s">
        <v>232</v>
      </c>
      <c r="H61" s="44" t="s">
        <v>1212</v>
      </c>
      <c r="I61" s="441"/>
    </row>
    <row r="62" spans="2:9" ht="15" thickBot="1" x14ac:dyDescent="0.4">
      <c r="B62" s="11" t="s">
        <v>473</v>
      </c>
      <c r="C62" s="379">
        <v>45376</v>
      </c>
      <c r="D62" s="67">
        <v>137.9</v>
      </c>
      <c r="E62" s="67">
        <v>0</v>
      </c>
      <c r="F62" s="12">
        <v>1</v>
      </c>
      <c r="G62" s="14" t="s">
        <v>232</v>
      </c>
      <c r="H62" s="44" t="s">
        <v>1213</v>
      </c>
      <c r="I62" s="441"/>
    </row>
    <row r="63" spans="2:9" ht="15" thickBot="1" x14ac:dyDescent="0.4">
      <c r="B63" s="11" t="s">
        <v>476</v>
      </c>
      <c r="C63" s="379">
        <v>45373</v>
      </c>
      <c r="D63" s="67">
        <v>258.39999999999998</v>
      </c>
      <c r="E63" s="67">
        <v>0</v>
      </c>
      <c r="F63" s="12">
        <v>1</v>
      </c>
      <c r="G63" s="14" t="s">
        <v>232</v>
      </c>
      <c r="H63" s="44" t="s">
        <v>1214</v>
      </c>
      <c r="I63" s="441"/>
    </row>
    <row r="64" spans="2:9" ht="28.5" thickBot="1" x14ac:dyDescent="0.4">
      <c r="B64" s="11" t="s">
        <v>478</v>
      </c>
      <c r="C64" s="379">
        <v>45370</v>
      </c>
      <c r="D64" s="67">
        <v>68.599999999999994</v>
      </c>
      <c r="E64" s="67">
        <v>0</v>
      </c>
      <c r="F64" s="12">
        <v>1</v>
      </c>
      <c r="G64" s="14" t="s">
        <v>232</v>
      </c>
      <c r="H64" s="44" t="s">
        <v>1215</v>
      </c>
      <c r="I64" s="441"/>
    </row>
    <row r="65" spans="2:9" ht="15" thickBot="1" x14ac:dyDescent="0.4">
      <c r="B65" s="11" t="s">
        <v>480</v>
      </c>
      <c r="C65" s="379">
        <v>45369</v>
      </c>
      <c r="D65" s="67">
        <v>22.5</v>
      </c>
      <c r="E65" s="67">
        <v>0</v>
      </c>
      <c r="F65" s="12">
        <v>1</v>
      </c>
      <c r="G65" s="14" t="s">
        <v>232</v>
      </c>
      <c r="H65" s="44" t="s">
        <v>1216</v>
      </c>
      <c r="I65" s="441"/>
    </row>
    <row r="66" spans="2:9" ht="28.5" thickBot="1" x14ac:dyDescent="0.4">
      <c r="B66" s="11" t="s">
        <v>482</v>
      </c>
      <c r="C66" s="379">
        <v>45372</v>
      </c>
      <c r="D66" s="67">
        <v>116.2</v>
      </c>
      <c r="E66" s="67">
        <v>0</v>
      </c>
      <c r="F66" s="12">
        <v>1</v>
      </c>
      <c r="G66" s="14" t="s">
        <v>232</v>
      </c>
      <c r="H66" s="44" t="s">
        <v>1217</v>
      </c>
      <c r="I66" s="441"/>
    </row>
    <row r="67" spans="2:9" ht="15" thickBot="1" x14ac:dyDescent="0.4">
      <c r="B67" s="11" t="s">
        <v>486</v>
      </c>
      <c r="C67" s="379">
        <v>45373</v>
      </c>
      <c r="D67" s="67">
        <v>22.5</v>
      </c>
      <c r="E67" s="67">
        <v>0</v>
      </c>
      <c r="F67" s="12">
        <v>1</v>
      </c>
      <c r="G67" s="14" t="s">
        <v>232</v>
      </c>
      <c r="H67" s="44" t="s">
        <v>1204</v>
      </c>
      <c r="I67" s="441"/>
    </row>
    <row r="68" spans="2:9" ht="15" thickBot="1" x14ac:dyDescent="0.4">
      <c r="B68" s="11" t="s">
        <v>489</v>
      </c>
      <c r="C68" s="379">
        <v>45376</v>
      </c>
      <c r="D68" s="67">
        <v>205.9</v>
      </c>
      <c r="E68" s="67">
        <v>0</v>
      </c>
      <c r="F68" s="388">
        <v>1</v>
      </c>
      <c r="G68" s="14" t="s">
        <v>232</v>
      </c>
      <c r="H68" s="44" t="s">
        <v>1209</v>
      </c>
      <c r="I68" s="441"/>
    </row>
    <row r="69" spans="2:9" ht="15" thickBot="1" x14ac:dyDescent="0.4">
      <c r="B69" s="11" t="s">
        <v>491</v>
      </c>
      <c r="C69" s="379">
        <v>45373</v>
      </c>
      <c r="D69" s="67">
        <v>142.9</v>
      </c>
      <c r="E69" s="67">
        <v>0</v>
      </c>
      <c r="F69" s="388">
        <v>1</v>
      </c>
      <c r="G69" s="14" t="s">
        <v>232</v>
      </c>
      <c r="H69" s="44" t="s">
        <v>1201</v>
      </c>
      <c r="I69" s="441"/>
    </row>
    <row r="70" spans="2:9" ht="15" thickBot="1" x14ac:dyDescent="0.4">
      <c r="B70" s="11" t="s">
        <v>493</v>
      </c>
      <c r="C70" s="379">
        <v>45378</v>
      </c>
      <c r="D70" s="67">
        <v>72.8</v>
      </c>
      <c r="E70" s="67">
        <v>0</v>
      </c>
      <c r="F70" s="388">
        <v>1</v>
      </c>
      <c r="G70" s="14" t="s">
        <v>232</v>
      </c>
      <c r="H70" s="44" t="s">
        <v>1211</v>
      </c>
      <c r="I70" s="441"/>
    </row>
    <row r="71" spans="2:9" ht="15" thickBot="1" x14ac:dyDescent="0.4">
      <c r="B71" s="11" t="s">
        <v>495</v>
      </c>
      <c r="C71" s="379">
        <v>45376</v>
      </c>
      <c r="D71" s="67">
        <v>114.8</v>
      </c>
      <c r="E71" s="67">
        <v>0</v>
      </c>
      <c r="F71" s="388">
        <v>1</v>
      </c>
      <c r="G71" s="14" t="s">
        <v>232</v>
      </c>
      <c r="H71" s="44" t="s">
        <v>1201</v>
      </c>
      <c r="I71" s="441"/>
    </row>
    <row r="72" spans="2:9" ht="15" thickBot="1" x14ac:dyDescent="0.4">
      <c r="B72" s="11" t="s">
        <v>498</v>
      </c>
      <c r="C72" s="403" t="s">
        <v>1218</v>
      </c>
      <c r="D72" s="67">
        <v>78.75</v>
      </c>
      <c r="E72" s="67">
        <v>0</v>
      </c>
      <c r="F72" s="12">
        <v>1</v>
      </c>
      <c r="G72" s="14" t="s">
        <v>1219</v>
      </c>
      <c r="H72" s="44" t="s">
        <v>1220</v>
      </c>
      <c r="I72" s="441"/>
    </row>
    <row r="73" spans="2:9" ht="15" thickBot="1" x14ac:dyDescent="0.4">
      <c r="B73" s="11" t="s">
        <v>500</v>
      </c>
      <c r="C73" s="403" t="s">
        <v>1218</v>
      </c>
      <c r="D73" s="67">
        <v>78.75</v>
      </c>
      <c r="E73" s="67">
        <v>0</v>
      </c>
      <c r="F73" s="12">
        <v>1</v>
      </c>
      <c r="G73" s="14" t="s">
        <v>1219</v>
      </c>
      <c r="H73" s="44" t="s">
        <v>1220</v>
      </c>
      <c r="I73" s="441"/>
    </row>
    <row r="74" spans="2:9" ht="15" thickBot="1" x14ac:dyDescent="0.4">
      <c r="B74" s="11" t="s">
        <v>502</v>
      </c>
      <c r="C74" s="379">
        <v>45386</v>
      </c>
      <c r="D74" s="67">
        <v>138.6</v>
      </c>
      <c r="E74" s="67">
        <v>0</v>
      </c>
      <c r="F74" s="388">
        <v>1</v>
      </c>
      <c r="G74" s="14" t="s">
        <v>232</v>
      </c>
      <c r="H74" s="44" t="s">
        <v>1208</v>
      </c>
      <c r="I74" s="441"/>
    </row>
    <row r="75" spans="2:9" ht="15" thickBot="1" x14ac:dyDescent="0.4">
      <c r="B75" s="11" t="s">
        <v>505</v>
      </c>
      <c r="C75" s="379">
        <v>45387</v>
      </c>
      <c r="D75" s="67">
        <v>141.4</v>
      </c>
      <c r="E75" s="67">
        <v>0</v>
      </c>
      <c r="F75" s="388">
        <v>1</v>
      </c>
      <c r="G75" s="14" t="s">
        <v>232</v>
      </c>
      <c r="H75" s="44" t="s">
        <v>1200</v>
      </c>
      <c r="I75" s="441"/>
    </row>
    <row r="76" spans="2:9" ht="15" thickBot="1" x14ac:dyDescent="0.4">
      <c r="B76" s="11" t="s">
        <v>507</v>
      </c>
      <c r="C76" s="379">
        <v>45390</v>
      </c>
      <c r="D76" s="67">
        <v>70</v>
      </c>
      <c r="E76" s="67">
        <v>0</v>
      </c>
      <c r="F76" s="388">
        <v>1</v>
      </c>
      <c r="G76" s="14" t="s">
        <v>232</v>
      </c>
      <c r="H76" s="44" t="s">
        <v>1221</v>
      </c>
      <c r="I76" s="441"/>
    </row>
    <row r="77" spans="2:9" ht="28.5" thickBot="1" x14ac:dyDescent="0.4">
      <c r="B77" s="11" t="s">
        <v>509</v>
      </c>
      <c r="C77" s="379">
        <v>45387</v>
      </c>
      <c r="D77" s="67">
        <v>134.4</v>
      </c>
      <c r="E77" s="67">
        <v>0</v>
      </c>
      <c r="F77" s="12">
        <v>1</v>
      </c>
      <c r="G77" s="14" t="s">
        <v>232</v>
      </c>
      <c r="H77" s="44" t="s">
        <v>1222</v>
      </c>
      <c r="I77" s="441"/>
    </row>
    <row r="78" spans="2:9" ht="15" thickBot="1" x14ac:dyDescent="0.4">
      <c r="B78" s="11" t="s">
        <v>510</v>
      </c>
      <c r="C78" s="403" t="s">
        <v>1223</v>
      </c>
      <c r="D78" s="67">
        <v>78.75</v>
      </c>
      <c r="E78" s="67">
        <v>0</v>
      </c>
      <c r="F78" s="12">
        <v>1</v>
      </c>
      <c r="G78" s="14" t="s">
        <v>1224</v>
      </c>
      <c r="H78" s="44" t="s">
        <v>1225</v>
      </c>
      <c r="I78" s="441"/>
    </row>
    <row r="79" spans="2:9" ht="15" thickBot="1" x14ac:dyDescent="0.4">
      <c r="B79" s="11" t="s">
        <v>512</v>
      </c>
      <c r="C79" s="403" t="s">
        <v>1223</v>
      </c>
      <c r="D79" s="67">
        <v>78.75</v>
      </c>
      <c r="E79" s="67">
        <v>0</v>
      </c>
      <c r="F79" s="12">
        <v>1</v>
      </c>
      <c r="G79" s="14" t="s">
        <v>1224</v>
      </c>
      <c r="H79" s="44" t="s">
        <v>1225</v>
      </c>
      <c r="I79" s="441"/>
    </row>
    <row r="80" spans="2:9" ht="15" thickBot="1" x14ac:dyDescent="0.4">
      <c r="B80" s="11" t="s">
        <v>637</v>
      </c>
      <c r="C80" s="403" t="s">
        <v>1226</v>
      </c>
      <c r="D80" s="67">
        <v>298.55</v>
      </c>
      <c r="E80" s="67">
        <v>0</v>
      </c>
      <c r="F80" s="388">
        <v>1</v>
      </c>
      <c r="G80" s="14" t="s">
        <v>1227</v>
      </c>
      <c r="H80" s="44" t="s">
        <v>1204</v>
      </c>
      <c r="I80" s="441"/>
    </row>
    <row r="81" spans="2:9" ht="28.5" thickBot="1" x14ac:dyDescent="0.4">
      <c r="B81" s="11" t="s">
        <v>639</v>
      </c>
      <c r="C81" s="379">
        <v>45400</v>
      </c>
      <c r="D81" s="67">
        <v>222.5</v>
      </c>
      <c r="E81" s="67">
        <v>0</v>
      </c>
      <c r="F81" s="388">
        <v>1</v>
      </c>
      <c r="G81" s="14" t="s">
        <v>232</v>
      </c>
      <c r="H81" s="382" t="s">
        <v>1180</v>
      </c>
      <c r="I81" s="441"/>
    </row>
    <row r="82" spans="2:9" ht="15" thickBot="1" x14ac:dyDescent="0.4">
      <c r="B82" s="11" t="s">
        <v>641</v>
      </c>
      <c r="C82" s="403" t="s">
        <v>1228</v>
      </c>
      <c r="D82" s="67">
        <v>56.25</v>
      </c>
      <c r="E82" s="67">
        <v>0</v>
      </c>
      <c r="F82" s="12">
        <v>1</v>
      </c>
      <c r="G82" s="14" t="s">
        <v>1229</v>
      </c>
      <c r="H82" s="44" t="s">
        <v>1230</v>
      </c>
      <c r="I82" s="441"/>
    </row>
    <row r="83" spans="2:9" ht="15" thickBot="1" x14ac:dyDescent="0.4">
      <c r="B83" s="11" t="s">
        <v>642</v>
      </c>
      <c r="C83" s="403" t="s">
        <v>1228</v>
      </c>
      <c r="D83" s="67">
        <v>56.25</v>
      </c>
      <c r="E83" s="67">
        <v>0</v>
      </c>
      <c r="F83" s="12">
        <v>1</v>
      </c>
      <c r="G83" s="14" t="s">
        <v>1229</v>
      </c>
      <c r="H83" s="44" t="s">
        <v>1230</v>
      </c>
      <c r="I83" s="441"/>
    </row>
    <row r="84" spans="2:9" ht="28.5" thickBot="1" x14ac:dyDescent="0.4">
      <c r="B84" s="11" t="s">
        <v>644</v>
      </c>
      <c r="C84" s="379">
        <v>45408</v>
      </c>
      <c r="D84" s="67">
        <v>114.8</v>
      </c>
      <c r="E84" s="67">
        <v>0</v>
      </c>
      <c r="F84" s="388">
        <v>1</v>
      </c>
      <c r="G84" s="14" t="s">
        <v>232</v>
      </c>
      <c r="H84" s="44" t="s">
        <v>1231</v>
      </c>
      <c r="I84" s="441"/>
    </row>
    <row r="85" spans="2:9" ht="15" thickBot="1" x14ac:dyDescent="0.4">
      <c r="B85" s="11" t="s">
        <v>645</v>
      </c>
      <c r="C85" s="379">
        <v>45419</v>
      </c>
      <c r="D85" s="67">
        <v>123.3</v>
      </c>
      <c r="E85" s="67">
        <v>0</v>
      </c>
      <c r="F85" s="388">
        <v>1</v>
      </c>
      <c r="G85" s="14" t="s">
        <v>232</v>
      </c>
      <c r="H85" s="44" t="s">
        <v>1232</v>
      </c>
      <c r="I85" s="441"/>
    </row>
    <row r="86" spans="2:9" ht="15" thickBot="1" x14ac:dyDescent="0.4">
      <c r="B86" s="11" t="s">
        <v>647</v>
      </c>
      <c r="C86" s="379">
        <v>45419</v>
      </c>
      <c r="D86" s="67">
        <v>22.5</v>
      </c>
      <c r="E86" s="67">
        <v>0</v>
      </c>
      <c r="F86" s="12">
        <v>1</v>
      </c>
      <c r="G86" s="14" t="s">
        <v>232</v>
      </c>
      <c r="H86" s="44" t="s">
        <v>1233</v>
      </c>
      <c r="I86" s="441"/>
    </row>
    <row r="87" spans="2:9" ht="15" thickBot="1" x14ac:dyDescent="0.4">
      <c r="B87" s="11" t="s">
        <v>649</v>
      </c>
      <c r="C87" s="379">
        <v>45419</v>
      </c>
      <c r="D87" s="67">
        <v>22.5</v>
      </c>
      <c r="E87" s="67">
        <v>0</v>
      </c>
      <c r="F87" s="12">
        <v>1</v>
      </c>
      <c r="G87" s="14" t="s">
        <v>232</v>
      </c>
      <c r="H87" s="44" t="s">
        <v>1233</v>
      </c>
      <c r="I87" s="441"/>
    </row>
    <row r="88" spans="2:9" ht="15" thickBot="1" x14ac:dyDescent="0.4">
      <c r="B88" s="11" t="s">
        <v>650</v>
      </c>
      <c r="C88" s="379">
        <v>45420</v>
      </c>
      <c r="D88" s="67">
        <v>22.5</v>
      </c>
      <c r="E88" s="67">
        <v>0</v>
      </c>
      <c r="F88" s="12">
        <v>1</v>
      </c>
      <c r="G88" s="14" t="s">
        <v>232</v>
      </c>
      <c r="H88" s="44" t="s">
        <v>1233</v>
      </c>
      <c r="I88" s="441"/>
    </row>
    <row r="89" spans="2:9" ht="15" thickBot="1" x14ac:dyDescent="0.4">
      <c r="B89" s="11" t="s">
        <v>652</v>
      </c>
      <c r="C89" s="379">
        <v>45419</v>
      </c>
      <c r="D89" s="67">
        <v>22.5</v>
      </c>
      <c r="E89" s="67">
        <v>0</v>
      </c>
      <c r="F89" s="12">
        <v>1</v>
      </c>
      <c r="G89" s="14" t="s">
        <v>232</v>
      </c>
      <c r="H89" s="44" t="s">
        <v>1234</v>
      </c>
      <c r="I89" s="441"/>
    </row>
    <row r="90" spans="2:9" ht="15" thickBot="1" x14ac:dyDescent="0.4">
      <c r="B90" s="11" t="s">
        <v>655</v>
      </c>
      <c r="C90" s="379">
        <v>45419</v>
      </c>
      <c r="D90" s="67">
        <v>22.5</v>
      </c>
      <c r="E90" s="67">
        <v>0</v>
      </c>
      <c r="F90" s="12">
        <v>1</v>
      </c>
      <c r="G90" s="14" t="s">
        <v>232</v>
      </c>
      <c r="H90" s="44" t="s">
        <v>1235</v>
      </c>
      <c r="I90" s="441"/>
    </row>
    <row r="91" spans="2:9" ht="15" thickBot="1" x14ac:dyDescent="0.4">
      <c r="B91" s="11" t="s">
        <v>658</v>
      </c>
      <c r="C91" s="379">
        <v>45419</v>
      </c>
      <c r="D91" s="67">
        <v>22.5</v>
      </c>
      <c r="E91" s="67">
        <v>0</v>
      </c>
      <c r="F91" s="391">
        <v>1</v>
      </c>
      <c r="G91" s="14" t="s">
        <v>232</v>
      </c>
      <c r="H91" s="44" t="s">
        <v>1234</v>
      </c>
      <c r="I91" s="441"/>
    </row>
    <row r="92" spans="2:9" ht="15" thickBot="1" x14ac:dyDescent="0.4">
      <c r="B92" s="11" t="s">
        <v>659</v>
      </c>
      <c r="C92" s="379">
        <v>45419</v>
      </c>
      <c r="D92" s="67">
        <v>22.5</v>
      </c>
      <c r="E92" s="67">
        <v>0</v>
      </c>
      <c r="F92" s="46">
        <v>1</v>
      </c>
      <c r="G92" s="14" t="s">
        <v>232</v>
      </c>
      <c r="H92" s="44" t="s">
        <v>1233</v>
      </c>
      <c r="I92" s="441"/>
    </row>
    <row r="93" spans="2:9" ht="15" thickBot="1" x14ac:dyDescent="0.4">
      <c r="B93" s="11" t="s">
        <v>661</v>
      </c>
      <c r="C93" s="379">
        <v>45420</v>
      </c>
      <c r="D93" s="67">
        <v>22.5</v>
      </c>
      <c r="E93" s="67">
        <v>0</v>
      </c>
      <c r="F93" s="12">
        <v>1</v>
      </c>
      <c r="G93" s="14" t="s">
        <v>232</v>
      </c>
      <c r="H93" s="44" t="s">
        <v>1235</v>
      </c>
      <c r="I93" s="441"/>
    </row>
    <row r="94" spans="2:9" ht="15" thickBot="1" x14ac:dyDescent="0.4">
      <c r="B94" s="11" t="s">
        <v>662</v>
      </c>
      <c r="C94" s="379">
        <v>45419</v>
      </c>
      <c r="D94" s="67">
        <v>22.5</v>
      </c>
      <c r="E94" s="67">
        <v>0</v>
      </c>
      <c r="F94" s="12">
        <v>1</v>
      </c>
      <c r="G94" s="14" t="s">
        <v>232</v>
      </c>
      <c r="H94" s="44" t="s">
        <v>1233</v>
      </c>
      <c r="I94" s="441"/>
    </row>
    <row r="95" spans="2:9" ht="15" thickBot="1" x14ac:dyDescent="0.4">
      <c r="B95" s="11" t="s">
        <v>663</v>
      </c>
      <c r="C95" s="379">
        <v>45420</v>
      </c>
      <c r="D95" s="67">
        <v>22.5</v>
      </c>
      <c r="E95" s="67">
        <v>0</v>
      </c>
      <c r="F95" s="12">
        <v>1</v>
      </c>
      <c r="G95" s="14" t="s">
        <v>232</v>
      </c>
      <c r="H95" s="44" t="s">
        <v>1233</v>
      </c>
      <c r="I95" s="441"/>
    </row>
    <row r="96" spans="2:9" ht="15" thickBot="1" x14ac:dyDescent="0.4">
      <c r="B96" s="11" t="s">
        <v>665</v>
      </c>
      <c r="C96" s="379">
        <v>45419</v>
      </c>
      <c r="D96" s="67">
        <v>22.5</v>
      </c>
      <c r="E96" s="67">
        <v>0</v>
      </c>
      <c r="F96" s="12">
        <v>1</v>
      </c>
      <c r="G96" s="14" t="s">
        <v>232</v>
      </c>
      <c r="H96" s="44" t="s">
        <v>1235</v>
      </c>
      <c r="I96" s="441"/>
    </row>
    <row r="97" spans="2:9" ht="28.5" thickBot="1" x14ac:dyDescent="0.4">
      <c r="B97" s="11" t="s">
        <v>668</v>
      </c>
      <c r="C97" s="403" t="s">
        <v>569</v>
      </c>
      <c r="D97" s="67">
        <v>257.43</v>
      </c>
      <c r="E97" s="67">
        <v>0</v>
      </c>
      <c r="F97" s="388">
        <v>1</v>
      </c>
      <c r="G97" s="14" t="s">
        <v>1176</v>
      </c>
      <c r="H97" s="382" t="s">
        <v>1180</v>
      </c>
      <c r="I97" s="441"/>
    </row>
    <row r="98" spans="2:9" ht="15" thickBot="1" x14ac:dyDescent="0.4">
      <c r="B98" s="11" t="s">
        <v>670</v>
      </c>
      <c r="C98" s="379">
        <v>45419</v>
      </c>
      <c r="D98" s="67">
        <v>22.5</v>
      </c>
      <c r="E98" s="67">
        <v>0</v>
      </c>
      <c r="F98" s="12">
        <v>1</v>
      </c>
      <c r="G98" s="14" t="s">
        <v>232</v>
      </c>
      <c r="H98" s="44" t="s">
        <v>1235</v>
      </c>
      <c r="I98" s="441"/>
    </row>
    <row r="99" spans="2:9" ht="15" thickBot="1" x14ac:dyDescent="0.4">
      <c r="B99" s="11" t="s">
        <v>672</v>
      </c>
      <c r="C99" s="379">
        <v>45421</v>
      </c>
      <c r="D99" s="67">
        <v>22.5</v>
      </c>
      <c r="E99" s="67">
        <v>0</v>
      </c>
      <c r="F99" s="12">
        <v>1</v>
      </c>
      <c r="G99" s="14" t="s">
        <v>232</v>
      </c>
      <c r="H99" s="44" t="s">
        <v>1235</v>
      </c>
      <c r="I99" s="441"/>
    </row>
    <row r="100" spans="2:9" ht="15" thickBot="1" x14ac:dyDescent="0.4">
      <c r="B100" s="11" t="s">
        <v>674</v>
      </c>
      <c r="C100" s="379">
        <v>45420</v>
      </c>
      <c r="D100" s="67">
        <v>22.5</v>
      </c>
      <c r="E100" s="67">
        <v>0</v>
      </c>
      <c r="F100" s="12">
        <v>1</v>
      </c>
      <c r="G100" s="14" t="s">
        <v>232</v>
      </c>
      <c r="H100" s="44" t="s">
        <v>1235</v>
      </c>
      <c r="I100" s="441"/>
    </row>
    <row r="101" spans="2:9" ht="28.5" thickBot="1" x14ac:dyDescent="0.4">
      <c r="B101" s="11" t="s">
        <v>676</v>
      </c>
      <c r="C101" s="403" t="s">
        <v>572</v>
      </c>
      <c r="D101" s="67">
        <v>357.65</v>
      </c>
      <c r="E101" s="67">
        <v>0</v>
      </c>
      <c r="F101" s="388">
        <v>1</v>
      </c>
      <c r="G101" s="14" t="s">
        <v>1176</v>
      </c>
      <c r="H101" s="382" t="s">
        <v>1180</v>
      </c>
      <c r="I101" s="441"/>
    </row>
    <row r="102" spans="2:9" ht="15" thickBot="1" x14ac:dyDescent="0.4">
      <c r="B102" s="11" t="s">
        <v>679</v>
      </c>
      <c r="C102" s="379">
        <v>45420</v>
      </c>
      <c r="D102" s="67">
        <v>22.5</v>
      </c>
      <c r="E102" s="67">
        <v>0</v>
      </c>
      <c r="F102" s="12">
        <v>1</v>
      </c>
      <c r="G102" s="14" t="s">
        <v>232</v>
      </c>
      <c r="H102" s="44" t="s">
        <v>1233</v>
      </c>
      <c r="I102" s="441"/>
    </row>
    <row r="103" spans="2:9" ht="15" thickBot="1" x14ac:dyDescent="0.4">
      <c r="B103" s="11" t="s">
        <v>681</v>
      </c>
      <c r="C103" s="379">
        <v>45420</v>
      </c>
      <c r="D103" s="67">
        <v>22.5</v>
      </c>
      <c r="E103" s="67">
        <v>0</v>
      </c>
      <c r="F103" s="12">
        <v>1</v>
      </c>
      <c r="G103" s="14" t="s">
        <v>232</v>
      </c>
      <c r="H103" s="44" t="s">
        <v>1233</v>
      </c>
      <c r="I103" s="441"/>
    </row>
    <row r="104" spans="2:9" ht="28.5" thickBot="1" x14ac:dyDescent="0.4">
      <c r="B104" s="11" t="s">
        <v>682</v>
      </c>
      <c r="C104" s="403" t="s">
        <v>567</v>
      </c>
      <c r="D104" s="67">
        <v>352.05</v>
      </c>
      <c r="E104" s="67">
        <v>0</v>
      </c>
      <c r="F104" s="388">
        <v>1</v>
      </c>
      <c r="G104" s="14" t="s">
        <v>1176</v>
      </c>
      <c r="H104" s="382" t="s">
        <v>1180</v>
      </c>
      <c r="I104" s="441"/>
    </row>
    <row r="105" spans="2:9" ht="28.5" thickBot="1" x14ac:dyDescent="0.4">
      <c r="B105" s="11" t="s">
        <v>684</v>
      </c>
      <c r="C105" s="379">
        <v>45428</v>
      </c>
      <c r="D105" s="67">
        <v>22.5</v>
      </c>
      <c r="E105" s="67">
        <v>0</v>
      </c>
      <c r="F105" s="12">
        <v>1</v>
      </c>
      <c r="G105" s="14" t="s">
        <v>232</v>
      </c>
      <c r="H105" s="44" t="s">
        <v>1236</v>
      </c>
      <c r="I105" s="441"/>
    </row>
    <row r="106" spans="2:9" ht="28.5" thickBot="1" x14ac:dyDescent="0.4">
      <c r="B106" s="11" t="s">
        <v>688</v>
      </c>
      <c r="C106" s="379">
        <v>45427</v>
      </c>
      <c r="D106" s="67">
        <v>22.5</v>
      </c>
      <c r="E106" s="67">
        <v>0</v>
      </c>
      <c r="F106" s="12">
        <v>1</v>
      </c>
      <c r="G106" s="14" t="s">
        <v>232</v>
      </c>
      <c r="H106" s="44" t="s">
        <v>1236</v>
      </c>
      <c r="I106" s="441"/>
    </row>
    <row r="107" spans="2:9" ht="28.5" thickBot="1" x14ac:dyDescent="0.4">
      <c r="B107" s="11" t="s">
        <v>689</v>
      </c>
      <c r="C107" s="379">
        <v>45426</v>
      </c>
      <c r="D107" s="67">
        <v>22.5</v>
      </c>
      <c r="E107" s="67">
        <v>0</v>
      </c>
      <c r="F107" s="12">
        <v>1</v>
      </c>
      <c r="G107" s="14" t="s">
        <v>232</v>
      </c>
      <c r="H107" s="44" t="s">
        <v>1236</v>
      </c>
      <c r="I107" s="441"/>
    </row>
    <row r="108" spans="2:9" ht="15" thickBot="1" x14ac:dyDescent="0.4">
      <c r="B108" s="11" t="s">
        <v>690</v>
      </c>
      <c r="C108" s="403" t="s">
        <v>1237</v>
      </c>
      <c r="D108" s="67">
        <v>255.43</v>
      </c>
      <c r="E108" s="67">
        <v>0</v>
      </c>
      <c r="F108" s="12">
        <v>1</v>
      </c>
      <c r="G108" s="14" t="s">
        <v>1176</v>
      </c>
      <c r="H108" s="44" t="s">
        <v>1238</v>
      </c>
      <c r="I108" s="441"/>
    </row>
    <row r="109" spans="2:9" ht="15" thickBot="1" x14ac:dyDescent="0.4">
      <c r="B109" s="11" t="s">
        <v>692</v>
      </c>
      <c r="C109" s="379">
        <v>45419</v>
      </c>
      <c r="D109" s="67">
        <v>22.5</v>
      </c>
      <c r="E109" s="67">
        <v>0</v>
      </c>
      <c r="F109" s="12">
        <v>1</v>
      </c>
      <c r="G109" s="14" t="s">
        <v>232</v>
      </c>
      <c r="H109" s="44" t="s">
        <v>1233</v>
      </c>
      <c r="I109" s="441"/>
    </row>
    <row r="110" spans="2:9" ht="28.5" thickBot="1" x14ac:dyDescent="0.4">
      <c r="B110" s="11" t="s">
        <v>695</v>
      </c>
      <c r="C110" s="379">
        <v>45363</v>
      </c>
      <c r="D110" s="67">
        <v>22.4</v>
      </c>
      <c r="E110" s="67">
        <v>0</v>
      </c>
      <c r="F110" s="12">
        <v>1</v>
      </c>
      <c r="G110" s="14" t="s">
        <v>232</v>
      </c>
      <c r="H110" s="44" t="s">
        <v>1239</v>
      </c>
      <c r="I110" s="441"/>
    </row>
    <row r="111" spans="2:9" ht="28.5" thickBot="1" x14ac:dyDescent="0.4">
      <c r="B111" s="11" t="s">
        <v>696</v>
      </c>
      <c r="C111" s="379">
        <v>45388</v>
      </c>
      <c r="D111" s="67">
        <v>123.2</v>
      </c>
      <c r="E111" s="67">
        <v>0</v>
      </c>
      <c r="F111" s="12">
        <v>1</v>
      </c>
      <c r="G111" s="14" t="s">
        <v>232</v>
      </c>
      <c r="H111" s="44" t="s">
        <v>1240</v>
      </c>
      <c r="I111" s="441"/>
    </row>
    <row r="112" spans="2:9" ht="28.5" thickBot="1" x14ac:dyDescent="0.4">
      <c r="B112" s="11" t="s">
        <v>698</v>
      </c>
      <c r="C112" s="379">
        <v>45393</v>
      </c>
      <c r="D112" s="67">
        <v>208.6</v>
      </c>
      <c r="E112" s="67">
        <v>0</v>
      </c>
      <c r="F112" s="12">
        <v>1</v>
      </c>
      <c r="G112" s="14" t="s">
        <v>232</v>
      </c>
      <c r="H112" s="44" t="s">
        <v>1241</v>
      </c>
      <c r="I112" s="441"/>
    </row>
    <row r="113" spans="2:9" ht="28.5" thickBot="1" x14ac:dyDescent="0.4">
      <c r="B113" s="11" t="s">
        <v>701</v>
      </c>
      <c r="C113" s="379">
        <v>45431</v>
      </c>
      <c r="D113" s="67">
        <v>253.5</v>
      </c>
      <c r="E113" s="67">
        <v>0</v>
      </c>
      <c r="F113" s="12">
        <v>1</v>
      </c>
      <c r="G113" s="14" t="s">
        <v>232</v>
      </c>
      <c r="H113" s="44" t="s">
        <v>1242</v>
      </c>
      <c r="I113" s="441"/>
    </row>
    <row r="114" spans="2:9" ht="28.5" thickBot="1" x14ac:dyDescent="0.4">
      <c r="B114" s="11" t="s">
        <v>703</v>
      </c>
      <c r="C114" s="379">
        <v>45433</v>
      </c>
      <c r="D114" s="67">
        <v>201.84</v>
      </c>
      <c r="E114" s="67">
        <v>0</v>
      </c>
      <c r="F114" s="381">
        <v>1</v>
      </c>
      <c r="G114" s="14" t="s">
        <v>232</v>
      </c>
      <c r="H114" s="382" t="s">
        <v>1180</v>
      </c>
      <c r="I114" s="441"/>
    </row>
    <row r="115" spans="2:9" ht="41.25" customHeight="1" thickBot="1" x14ac:dyDescent="0.4">
      <c r="B115" s="11" t="s">
        <v>706</v>
      </c>
      <c r="C115" s="403" t="s">
        <v>314</v>
      </c>
      <c r="D115" s="67">
        <v>505.09</v>
      </c>
      <c r="E115" s="67">
        <v>0</v>
      </c>
      <c r="F115" s="12" t="s">
        <v>1243</v>
      </c>
      <c r="G115" s="14" t="s">
        <v>1244</v>
      </c>
      <c r="H115" s="44" t="s">
        <v>1245</v>
      </c>
      <c r="I115" s="441"/>
    </row>
    <row r="116" spans="2:9" ht="28.5" thickBot="1" x14ac:dyDescent="0.4">
      <c r="B116" s="11" t="s">
        <v>708</v>
      </c>
      <c r="C116" s="403" t="s">
        <v>577</v>
      </c>
      <c r="D116" s="67">
        <v>255.43</v>
      </c>
      <c r="E116" s="67">
        <v>0</v>
      </c>
      <c r="F116" s="388">
        <v>1</v>
      </c>
      <c r="G116" s="14" t="s">
        <v>1176</v>
      </c>
      <c r="H116" s="382" t="s">
        <v>1180</v>
      </c>
      <c r="I116" s="441"/>
    </row>
    <row r="117" spans="2:9" ht="56.5" thickBot="1" x14ac:dyDescent="0.4">
      <c r="B117" s="11" t="s">
        <v>710</v>
      </c>
      <c r="C117" s="379">
        <v>45440</v>
      </c>
      <c r="D117" s="67">
        <v>21.4</v>
      </c>
      <c r="E117" s="67">
        <v>0</v>
      </c>
      <c r="F117" s="12">
        <v>1</v>
      </c>
      <c r="G117" s="14" t="s">
        <v>232</v>
      </c>
      <c r="H117" s="44" t="s">
        <v>1246</v>
      </c>
      <c r="I117" s="441"/>
    </row>
    <row r="118" spans="2:9" ht="28.5" thickBot="1" x14ac:dyDescent="0.4">
      <c r="B118" s="11" t="s">
        <v>712</v>
      </c>
      <c r="C118" s="379">
        <v>45431</v>
      </c>
      <c r="D118" s="67">
        <v>22.5</v>
      </c>
      <c r="E118" s="67">
        <v>0</v>
      </c>
      <c r="F118" s="12" t="s">
        <v>1247</v>
      </c>
      <c r="G118" s="14" t="s">
        <v>232</v>
      </c>
      <c r="H118" s="44" t="s">
        <v>1248</v>
      </c>
      <c r="I118" s="441"/>
    </row>
    <row r="119" spans="2:9" ht="15" thickBot="1" x14ac:dyDescent="0.4">
      <c r="B119" s="11" t="s">
        <v>713</v>
      </c>
      <c r="C119" s="379">
        <v>45458</v>
      </c>
      <c r="D119" s="67">
        <v>22.5</v>
      </c>
      <c r="E119" s="67">
        <v>0</v>
      </c>
      <c r="F119" s="12">
        <v>1</v>
      </c>
      <c r="G119" s="14" t="s">
        <v>232</v>
      </c>
      <c r="H119" s="44" t="s">
        <v>1249</v>
      </c>
      <c r="I119" s="441"/>
    </row>
    <row r="120" spans="2:9" ht="15" thickBot="1" x14ac:dyDescent="0.4">
      <c r="B120" s="11" t="s">
        <v>715</v>
      </c>
      <c r="C120" s="379">
        <v>45461</v>
      </c>
      <c r="D120" s="67">
        <v>22.5</v>
      </c>
      <c r="E120" s="67">
        <v>0</v>
      </c>
      <c r="F120" s="12">
        <v>1</v>
      </c>
      <c r="G120" s="14" t="s">
        <v>232</v>
      </c>
      <c r="H120" s="44" t="s">
        <v>1249</v>
      </c>
      <c r="I120" s="441"/>
    </row>
    <row r="121" spans="2:9" ht="15" thickBot="1" x14ac:dyDescent="0.4">
      <c r="B121" s="11" t="s">
        <v>718</v>
      </c>
      <c r="C121" s="379">
        <v>45461</v>
      </c>
      <c r="D121" s="67">
        <v>22.5</v>
      </c>
      <c r="E121" s="67">
        <v>0</v>
      </c>
      <c r="F121" s="12">
        <v>1</v>
      </c>
      <c r="G121" s="14" t="s">
        <v>232</v>
      </c>
      <c r="H121" s="44" t="s">
        <v>1249</v>
      </c>
      <c r="I121" s="441"/>
    </row>
    <row r="122" spans="2:9" ht="15" thickBot="1" x14ac:dyDescent="0.4">
      <c r="B122" s="11" t="s">
        <v>720</v>
      </c>
      <c r="C122" s="379">
        <v>45455</v>
      </c>
      <c r="D122" s="67">
        <v>22.5</v>
      </c>
      <c r="E122" s="67">
        <v>0</v>
      </c>
      <c r="F122" s="12">
        <v>1</v>
      </c>
      <c r="G122" s="14" t="s">
        <v>232</v>
      </c>
      <c r="H122" s="44" t="s">
        <v>1249</v>
      </c>
      <c r="I122" s="441"/>
    </row>
    <row r="123" spans="2:9" ht="15" thickBot="1" x14ac:dyDescent="0.4">
      <c r="B123" s="11" t="s">
        <v>722</v>
      </c>
      <c r="C123" s="379">
        <v>45454</v>
      </c>
      <c r="D123" s="67">
        <v>22.5</v>
      </c>
      <c r="E123" s="67">
        <v>0</v>
      </c>
      <c r="F123" s="12">
        <v>1</v>
      </c>
      <c r="G123" s="14" t="s">
        <v>232</v>
      </c>
      <c r="H123" s="44" t="s">
        <v>1249</v>
      </c>
      <c r="I123" s="441"/>
    </row>
    <row r="124" spans="2:9" ht="15" thickBot="1" x14ac:dyDescent="0.4">
      <c r="B124" s="11" t="s">
        <v>724</v>
      </c>
      <c r="C124" s="379">
        <v>45458</v>
      </c>
      <c r="D124" s="67">
        <v>22.5</v>
      </c>
      <c r="E124" s="67">
        <v>0</v>
      </c>
      <c r="F124" s="12">
        <v>1</v>
      </c>
      <c r="G124" s="14" t="s">
        <v>232</v>
      </c>
      <c r="H124" s="44" t="s">
        <v>1249</v>
      </c>
      <c r="I124" s="441"/>
    </row>
    <row r="125" spans="2:9" ht="15" thickBot="1" x14ac:dyDescent="0.4">
      <c r="B125" s="11" t="s">
        <v>725</v>
      </c>
      <c r="C125" s="379">
        <v>45454</v>
      </c>
      <c r="D125" s="67">
        <v>22.5</v>
      </c>
      <c r="E125" s="67">
        <v>0</v>
      </c>
      <c r="F125" s="12">
        <v>1</v>
      </c>
      <c r="G125" s="14" t="s">
        <v>232</v>
      </c>
      <c r="H125" s="44" t="s">
        <v>1249</v>
      </c>
      <c r="I125" s="441"/>
    </row>
    <row r="126" spans="2:9" ht="15" thickBot="1" x14ac:dyDescent="0.4">
      <c r="B126" s="11" t="s">
        <v>728</v>
      </c>
      <c r="C126" s="379">
        <v>45455</v>
      </c>
      <c r="D126" s="67">
        <v>22.5</v>
      </c>
      <c r="E126" s="67">
        <v>0</v>
      </c>
      <c r="F126" s="12">
        <v>1</v>
      </c>
      <c r="G126" s="14" t="s">
        <v>232</v>
      </c>
      <c r="H126" s="44" t="s">
        <v>1249</v>
      </c>
      <c r="I126" s="441"/>
    </row>
    <row r="127" spans="2:9" ht="15" thickBot="1" x14ac:dyDescent="0.4">
      <c r="B127" s="11" t="s">
        <v>730</v>
      </c>
      <c r="C127" s="379">
        <v>45460</v>
      </c>
      <c r="D127" s="67">
        <v>22.5</v>
      </c>
      <c r="E127" s="67">
        <v>0</v>
      </c>
      <c r="F127" s="12">
        <v>1</v>
      </c>
      <c r="G127" s="14" t="s">
        <v>232</v>
      </c>
      <c r="H127" s="44" t="s">
        <v>1249</v>
      </c>
      <c r="I127" s="441"/>
    </row>
    <row r="128" spans="2:9" ht="15" thickBot="1" x14ac:dyDescent="0.4">
      <c r="B128" s="11" t="s">
        <v>733</v>
      </c>
      <c r="C128" s="379">
        <v>45454</v>
      </c>
      <c r="D128" s="67">
        <v>22.5</v>
      </c>
      <c r="E128" s="67">
        <v>0</v>
      </c>
      <c r="F128" s="12">
        <v>1</v>
      </c>
      <c r="G128" s="14" t="s">
        <v>232</v>
      </c>
      <c r="H128" s="44" t="s">
        <v>1249</v>
      </c>
      <c r="I128" s="441"/>
    </row>
    <row r="129" spans="2:9" ht="15" thickBot="1" x14ac:dyDescent="0.4">
      <c r="B129" s="11" t="s">
        <v>736</v>
      </c>
      <c r="C129" s="379">
        <v>45455</v>
      </c>
      <c r="D129" s="67">
        <v>22.5</v>
      </c>
      <c r="E129" s="67">
        <v>0</v>
      </c>
      <c r="F129" s="12">
        <v>1</v>
      </c>
      <c r="G129" s="14" t="s">
        <v>232</v>
      </c>
      <c r="H129" s="44" t="s">
        <v>1249</v>
      </c>
      <c r="I129" s="441"/>
    </row>
    <row r="130" spans="2:9" ht="15" thickBot="1" x14ac:dyDescent="0.4">
      <c r="B130" s="11" t="s">
        <v>738</v>
      </c>
      <c r="C130" s="379">
        <v>45458</v>
      </c>
      <c r="D130" s="67">
        <v>22.5</v>
      </c>
      <c r="E130" s="67">
        <v>0</v>
      </c>
      <c r="F130" s="12">
        <v>1</v>
      </c>
      <c r="G130" s="14" t="s">
        <v>232</v>
      </c>
      <c r="H130" s="44" t="s">
        <v>1249</v>
      </c>
      <c r="I130" s="441"/>
    </row>
    <row r="131" spans="2:9" ht="15" thickBot="1" x14ac:dyDescent="0.4">
      <c r="B131" s="11" t="s">
        <v>740</v>
      </c>
      <c r="C131" s="379">
        <v>45458</v>
      </c>
      <c r="D131" s="67">
        <v>22.5</v>
      </c>
      <c r="E131" s="67">
        <v>0</v>
      </c>
      <c r="F131" s="12">
        <v>1</v>
      </c>
      <c r="G131" s="14" t="s">
        <v>232</v>
      </c>
      <c r="H131" s="44" t="s">
        <v>1249</v>
      </c>
      <c r="I131" s="441"/>
    </row>
    <row r="132" spans="2:9" ht="21.5" thickBot="1" x14ac:dyDescent="0.4">
      <c r="B132" s="11" t="s">
        <v>742</v>
      </c>
      <c r="C132" s="379">
        <v>45481</v>
      </c>
      <c r="D132" s="67">
        <v>45</v>
      </c>
      <c r="E132" s="67">
        <v>0</v>
      </c>
      <c r="F132" s="12">
        <v>1</v>
      </c>
      <c r="G132" s="14" t="s">
        <v>232</v>
      </c>
      <c r="H132" s="404" t="s">
        <v>1250</v>
      </c>
      <c r="I132" s="441"/>
    </row>
    <row r="133" spans="2:9" ht="21.5" thickBot="1" x14ac:dyDescent="0.4">
      <c r="B133" s="11" t="s">
        <v>744</v>
      </c>
      <c r="C133" s="379">
        <v>45474</v>
      </c>
      <c r="D133" s="67">
        <v>45</v>
      </c>
      <c r="E133" s="67">
        <v>0</v>
      </c>
      <c r="F133" s="12">
        <v>1</v>
      </c>
      <c r="G133" s="14" t="s">
        <v>232</v>
      </c>
      <c r="H133" s="404" t="s">
        <v>1251</v>
      </c>
      <c r="I133" s="441"/>
    </row>
    <row r="134" spans="2:9" ht="20.25" customHeight="1" thickBot="1" x14ac:dyDescent="0.4">
      <c r="B134" s="11" t="s">
        <v>747</v>
      </c>
      <c r="C134" s="403" t="s">
        <v>589</v>
      </c>
      <c r="D134" s="67">
        <v>972.5</v>
      </c>
      <c r="E134" s="67">
        <v>0</v>
      </c>
      <c r="F134" s="12" t="s">
        <v>1247</v>
      </c>
      <c r="G134" s="14" t="s">
        <v>1252</v>
      </c>
      <c r="H134" s="44" t="s">
        <v>1253</v>
      </c>
      <c r="I134" s="441"/>
    </row>
    <row r="135" spans="2:9" ht="28.5" thickBot="1" x14ac:dyDescent="0.4">
      <c r="B135" s="11" t="s">
        <v>749</v>
      </c>
      <c r="C135" s="379">
        <v>45524</v>
      </c>
      <c r="D135" s="67">
        <v>22.5</v>
      </c>
      <c r="E135" s="67">
        <v>0</v>
      </c>
      <c r="F135" s="12">
        <v>1</v>
      </c>
      <c r="G135" s="14" t="s">
        <v>232</v>
      </c>
      <c r="H135" s="44" t="s">
        <v>1254</v>
      </c>
      <c r="I135" s="441"/>
    </row>
    <row r="136" spans="2:9" ht="15" thickBot="1" x14ac:dyDescent="0.4">
      <c r="B136" s="11" t="s">
        <v>752</v>
      </c>
      <c r="C136" s="379">
        <v>45524</v>
      </c>
      <c r="D136" s="67">
        <v>98</v>
      </c>
      <c r="E136" s="67">
        <v>0</v>
      </c>
      <c r="F136" s="12">
        <v>1</v>
      </c>
      <c r="G136" s="14" t="s">
        <v>232</v>
      </c>
      <c r="H136" s="44" t="s">
        <v>1232</v>
      </c>
      <c r="I136" s="441"/>
    </row>
    <row r="137" spans="2:9" ht="15" thickBot="1" x14ac:dyDescent="0.4">
      <c r="B137" s="11" t="s">
        <v>754</v>
      </c>
      <c r="C137" s="379">
        <v>45524</v>
      </c>
      <c r="D137" s="67">
        <v>22.5</v>
      </c>
      <c r="E137" s="67">
        <v>0</v>
      </c>
      <c r="F137" s="12">
        <v>1</v>
      </c>
      <c r="G137" s="14" t="s">
        <v>232</v>
      </c>
      <c r="H137" s="44" t="s">
        <v>1235</v>
      </c>
      <c r="I137" s="441"/>
    </row>
    <row r="138" spans="2:9" ht="28.5" thickBot="1" x14ac:dyDescent="0.4">
      <c r="B138" s="11" t="s">
        <v>756</v>
      </c>
      <c r="C138" s="379">
        <v>45538</v>
      </c>
      <c r="D138" s="67">
        <v>41.6</v>
      </c>
      <c r="E138" s="67">
        <v>0</v>
      </c>
      <c r="F138" s="12">
        <v>1</v>
      </c>
      <c r="G138" s="14" t="s">
        <v>232</v>
      </c>
      <c r="H138" s="44" t="s">
        <v>1255</v>
      </c>
      <c r="I138" s="441"/>
    </row>
    <row r="139" spans="2:9" ht="28.5" thickBot="1" x14ac:dyDescent="0.4">
      <c r="B139" s="11" t="s">
        <v>757</v>
      </c>
      <c r="C139" s="403" t="s">
        <v>1256</v>
      </c>
      <c r="D139" s="67">
        <v>221.68</v>
      </c>
      <c r="E139" s="67">
        <v>0</v>
      </c>
      <c r="F139" s="12">
        <v>1</v>
      </c>
      <c r="G139" s="14" t="s">
        <v>1176</v>
      </c>
      <c r="H139" s="44" t="s">
        <v>1257</v>
      </c>
      <c r="I139" s="441"/>
    </row>
    <row r="140" spans="2:9" ht="28.5" thickBot="1" x14ac:dyDescent="0.4">
      <c r="B140" s="11" t="s">
        <v>758</v>
      </c>
      <c r="C140" s="379">
        <v>45548</v>
      </c>
      <c r="D140" s="67">
        <v>114.8</v>
      </c>
      <c r="E140" s="67">
        <v>0</v>
      </c>
      <c r="F140" s="388">
        <v>1</v>
      </c>
      <c r="G140" s="14" t="s">
        <v>232</v>
      </c>
      <c r="H140" s="44" t="s">
        <v>1258</v>
      </c>
      <c r="I140" s="441"/>
    </row>
    <row r="141" spans="2:9" ht="28.5" thickBot="1" x14ac:dyDescent="0.4">
      <c r="B141" s="11" t="s">
        <v>762</v>
      </c>
      <c r="C141" s="379">
        <v>45552</v>
      </c>
      <c r="D141" s="67">
        <v>156.80000000000001</v>
      </c>
      <c r="E141" s="67">
        <v>0</v>
      </c>
      <c r="F141" s="388">
        <v>1</v>
      </c>
      <c r="G141" s="14" t="s">
        <v>232</v>
      </c>
      <c r="H141" s="44" t="s">
        <v>1259</v>
      </c>
      <c r="I141" s="441"/>
    </row>
    <row r="142" spans="2:9" ht="28.5" thickBot="1" x14ac:dyDescent="0.4">
      <c r="B142" s="11" t="s">
        <v>763</v>
      </c>
      <c r="C142" s="379">
        <v>45552</v>
      </c>
      <c r="D142" s="67">
        <v>249.2</v>
      </c>
      <c r="E142" s="67">
        <v>0</v>
      </c>
      <c r="F142" s="388">
        <v>1</v>
      </c>
      <c r="G142" s="14" t="s">
        <v>232</v>
      </c>
      <c r="H142" s="44" t="s">
        <v>1259</v>
      </c>
      <c r="I142" s="441"/>
    </row>
    <row r="143" spans="2:9" ht="28.5" thickBot="1" x14ac:dyDescent="0.4">
      <c r="B143" s="11" t="s">
        <v>764</v>
      </c>
      <c r="C143" s="379">
        <v>45553</v>
      </c>
      <c r="D143" s="67">
        <v>137.30000000000001</v>
      </c>
      <c r="E143" s="67">
        <v>0</v>
      </c>
      <c r="F143" s="388">
        <v>1</v>
      </c>
      <c r="G143" s="14" t="s">
        <v>232</v>
      </c>
      <c r="H143" s="44" t="s">
        <v>1260</v>
      </c>
      <c r="I143" s="441"/>
    </row>
    <row r="144" spans="2:9" ht="28.5" thickBot="1" x14ac:dyDescent="0.4">
      <c r="B144" s="11" t="s">
        <v>765</v>
      </c>
      <c r="C144" s="403" t="s">
        <v>1261</v>
      </c>
      <c r="D144" s="67">
        <v>78.75</v>
      </c>
      <c r="E144" s="67">
        <v>0</v>
      </c>
      <c r="F144" s="388">
        <v>1</v>
      </c>
      <c r="G144" s="14" t="s">
        <v>1176</v>
      </c>
      <c r="H144" s="44" t="s">
        <v>1262</v>
      </c>
      <c r="I144" s="441"/>
    </row>
    <row r="145" spans="2:9" ht="28.5" thickBot="1" x14ac:dyDescent="0.4">
      <c r="B145" s="11" t="s">
        <v>767</v>
      </c>
      <c r="C145" s="403" t="s">
        <v>1263</v>
      </c>
      <c r="D145" s="67">
        <v>78.75</v>
      </c>
      <c r="E145" s="67">
        <v>0</v>
      </c>
      <c r="F145" s="12">
        <v>1</v>
      </c>
      <c r="G145" s="14" t="s">
        <v>1264</v>
      </c>
      <c r="H145" s="44" t="s">
        <v>1265</v>
      </c>
      <c r="I145" s="441"/>
    </row>
    <row r="146" spans="2:9" ht="28.5" thickBot="1" x14ac:dyDescent="0.4">
      <c r="B146" s="11" t="s">
        <v>769</v>
      </c>
      <c r="C146" s="403" t="s">
        <v>1263</v>
      </c>
      <c r="D146" s="67">
        <v>78.75</v>
      </c>
      <c r="E146" s="67">
        <v>0</v>
      </c>
      <c r="F146" s="12" t="s">
        <v>1266</v>
      </c>
      <c r="G146" s="14" t="s">
        <v>1264</v>
      </c>
      <c r="H146" s="44" t="s">
        <v>1265</v>
      </c>
      <c r="I146" s="441"/>
    </row>
    <row r="147" spans="2:9" ht="28.5" thickBot="1" x14ac:dyDescent="0.4">
      <c r="B147" s="11" t="s">
        <v>770</v>
      </c>
      <c r="C147" s="403" t="s">
        <v>1263</v>
      </c>
      <c r="D147" s="67">
        <v>78.75</v>
      </c>
      <c r="E147" s="67">
        <v>0</v>
      </c>
      <c r="F147" s="12">
        <v>1</v>
      </c>
      <c r="G147" s="14" t="s">
        <v>1264</v>
      </c>
      <c r="H147" s="44" t="s">
        <v>1265</v>
      </c>
      <c r="I147" s="441"/>
    </row>
    <row r="148" spans="2:9" ht="28.5" thickBot="1" x14ac:dyDescent="0.4">
      <c r="B148" s="11" t="s">
        <v>771</v>
      </c>
      <c r="C148" s="403" t="s">
        <v>1263</v>
      </c>
      <c r="D148" s="67">
        <v>78.75</v>
      </c>
      <c r="E148" s="67">
        <v>0</v>
      </c>
      <c r="F148" s="12">
        <v>1</v>
      </c>
      <c r="G148" s="14" t="s">
        <v>1264</v>
      </c>
      <c r="H148" s="44" t="s">
        <v>1265</v>
      </c>
      <c r="I148" s="441"/>
    </row>
    <row r="149" spans="2:9" ht="28.5" thickBot="1" x14ac:dyDescent="0.4">
      <c r="B149" s="11" t="s">
        <v>773</v>
      </c>
      <c r="C149" s="379">
        <v>45574</v>
      </c>
      <c r="D149" s="67">
        <v>241.01</v>
      </c>
      <c r="E149" s="67">
        <v>0</v>
      </c>
      <c r="F149" s="12">
        <v>1</v>
      </c>
      <c r="G149" s="14" t="s">
        <v>232</v>
      </c>
      <c r="H149" s="44" t="s">
        <v>1267</v>
      </c>
      <c r="I149" s="441"/>
    </row>
    <row r="150" spans="2:9" ht="15" thickBot="1" x14ac:dyDescent="0.4">
      <c r="B150" s="15" t="s">
        <v>3</v>
      </c>
      <c r="C150" s="377"/>
      <c r="D150" s="65">
        <f>SUM(D16:D149)</f>
        <v>11781.58</v>
      </c>
      <c r="E150" s="65">
        <f>SUM(E16:E149)</f>
        <v>0</v>
      </c>
      <c r="F150" s="16">
        <f>SUM(F16:F149)</f>
        <v>128</v>
      </c>
      <c r="G150" s="27"/>
      <c r="H150" s="49"/>
      <c r="I150" s="442"/>
    </row>
    <row r="151" spans="2:9" x14ac:dyDescent="0.35">
      <c r="B151" s="443" t="s">
        <v>1268</v>
      </c>
      <c r="C151" s="443"/>
      <c r="D151" s="1"/>
      <c r="E151" s="1"/>
      <c r="F151" s="1"/>
      <c r="G151" s="1"/>
      <c r="H151" s="35"/>
    </row>
  </sheetData>
  <autoFilter ref="B15:I151" xr:uid="{00000000-0001-0000-0000-000000000000}"/>
  <mergeCells count="4">
    <mergeCell ref="B5:C5"/>
    <mergeCell ref="I8:I13"/>
    <mergeCell ref="I16:I150"/>
    <mergeCell ref="B151:C151"/>
  </mergeCells>
  <pageMargins left="0.70866141732283472" right="0.70866141732283472" top="0.39370078740157483" bottom="0.74803149606299213" header="0.31496062992125984" footer="0.31496062992125984"/>
  <pageSetup paperSize="9" scale="54" fitToHeight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9B45B-E075-4B82-9D53-D8459D93D2E1}">
  <sheetPr>
    <pageSetUpPr fitToPage="1"/>
  </sheetPr>
  <dimension ref="B1:I270"/>
  <sheetViews>
    <sheetView zoomScale="80" zoomScaleNormal="80" workbookViewId="0">
      <selection activeCell="B1" sqref="B1"/>
    </sheetView>
  </sheetViews>
  <sheetFormatPr defaultRowHeight="14.5" x14ac:dyDescent="0.35"/>
  <cols>
    <col min="3" max="3" width="22.453125" bestFit="1" customWidth="1"/>
    <col min="4" max="4" width="31.7265625" bestFit="1" customWidth="1"/>
    <col min="5" max="5" width="31.7265625" customWidth="1"/>
    <col min="6" max="6" width="31" customWidth="1"/>
    <col min="7" max="7" width="33.81640625" style="34" bestFit="1" customWidth="1"/>
    <col min="8" max="8" width="74.81640625" style="34" customWidth="1"/>
    <col min="9" max="9" width="89.453125" customWidth="1"/>
  </cols>
  <sheetData>
    <row r="1" spans="2:9" x14ac:dyDescent="0.35">
      <c r="B1" s="373" t="s">
        <v>1275</v>
      </c>
    </row>
    <row r="2" spans="2:9" x14ac:dyDescent="0.35">
      <c r="B2" s="29" t="s">
        <v>226</v>
      </c>
      <c r="C2" s="29"/>
    </row>
    <row r="5" spans="2:9" x14ac:dyDescent="0.35">
      <c r="B5" s="439" t="s">
        <v>225</v>
      </c>
      <c r="C5" s="439"/>
      <c r="D5" s="1"/>
      <c r="E5" s="1"/>
      <c r="F5" s="1"/>
      <c r="G5" s="35"/>
      <c r="H5" s="35"/>
    </row>
    <row r="6" spans="2:9" ht="15" thickBot="1" x14ac:dyDescent="0.4">
      <c r="C6" s="1"/>
      <c r="D6" s="1"/>
      <c r="E6" s="1"/>
      <c r="F6" s="1"/>
      <c r="G6" s="35"/>
      <c r="H6" s="35"/>
    </row>
    <row r="7" spans="2:9" ht="29.5" thickBot="1" x14ac:dyDescent="0.4">
      <c r="B7" s="2">
        <v>2023</v>
      </c>
      <c r="C7" s="36" t="s">
        <v>6</v>
      </c>
      <c r="D7" s="36" t="s">
        <v>13</v>
      </c>
      <c r="E7" s="36" t="s">
        <v>14</v>
      </c>
      <c r="F7" s="37" t="s">
        <v>11</v>
      </c>
      <c r="G7" s="37" t="s">
        <v>8</v>
      </c>
      <c r="H7" s="38" t="s">
        <v>9</v>
      </c>
      <c r="I7" s="33" t="s">
        <v>15</v>
      </c>
    </row>
    <row r="8" spans="2:9" ht="39" customHeight="1" thickBot="1" x14ac:dyDescent="0.4">
      <c r="B8" s="4" t="s">
        <v>0</v>
      </c>
      <c r="C8" s="39">
        <v>45274</v>
      </c>
      <c r="D8" s="40">
        <f>148.2+300</f>
        <v>448.2</v>
      </c>
      <c r="E8" s="105">
        <v>0</v>
      </c>
      <c r="F8" s="41">
        <v>1</v>
      </c>
      <c r="G8" s="42" t="s">
        <v>16</v>
      </c>
      <c r="H8" s="43" t="s">
        <v>17</v>
      </c>
      <c r="I8" s="421" t="s">
        <v>600</v>
      </c>
    </row>
    <row r="9" spans="2:9" ht="37.5" customHeight="1" thickBot="1" x14ac:dyDescent="0.4">
      <c r="B9" s="11" t="s">
        <v>1</v>
      </c>
      <c r="C9" s="39">
        <v>45274</v>
      </c>
      <c r="D9" s="40">
        <f>150.6+300</f>
        <v>450.6</v>
      </c>
      <c r="E9" s="104">
        <v>0</v>
      </c>
      <c r="F9" s="41">
        <v>1</v>
      </c>
      <c r="G9" s="42" t="s">
        <v>16</v>
      </c>
      <c r="H9" s="43" t="s">
        <v>18</v>
      </c>
      <c r="I9" s="441"/>
    </row>
    <row r="10" spans="2:9" ht="33" customHeight="1" thickBot="1" x14ac:dyDescent="0.4">
      <c r="B10" s="11" t="s">
        <v>2</v>
      </c>
      <c r="C10" s="39">
        <v>45278</v>
      </c>
      <c r="D10" s="40">
        <v>35.5</v>
      </c>
      <c r="E10" s="104">
        <v>0</v>
      </c>
      <c r="F10" s="41" t="s">
        <v>19</v>
      </c>
      <c r="G10" s="71" t="s">
        <v>232</v>
      </c>
      <c r="H10" s="43" t="s">
        <v>20</v>
      </c>
      <c r="I10" s="441"/>
    </row>
    <row r="11" spans="2:9" ht="17.25" hidden="1" customHeight="1" thickBot="1" x14ac:dyDescent="0.4">
      <c r="B11" s="11" t="s">
        <v>10</v>
      </c>
      <c r="C11" s="45"/>
      <c r="D11" s="46"/>
      <c r="E11" s="106"/>
      <c r="F11" s="46"/>
      <c r="G11" s="44"/>
      <c r="H11" s="47"/>
      <c r="I11" s="441"/>
    </row>
    <row r="12" spans="2:9" ht="32.25" customHeight="1" thickBot="1" x14ac:dyDescent="0.4">
      <c r="B12" s="19" t="s">
        <v>3</v>
      </c>
      <c r="C12" s="20"/>
      <c r="D12" s="48">
        <f>SUM(D8:D11)</f>
        <v>934.3</v>
      </c>
      <c r="E12" s="107">
        <f>SUM(E8:E11)</f>
        <v>0</v>
      </c>
      <c r="F12" s="21">
        <v>3</v>
      </c>
      <c r="G12" s="49"/>
      <c r="H12" s="50"/>
      <c r="I12" s="442"/>
    </row>
    <row r="13" spans="2:9" ht="15" thickBot="1" x14ac:dyDescent="0.4">
      <c r="B13" s="51"/>
      <c r="C13" s="52"/>
      <c r="D13" s="52"/>
      <c r="E13" s="52"/>
      <c r="F13" s="53"/>
      <c r="G13" s="54"/>
      <c r="H13" s="55"/>
    </row>
    <row r="14" spans="2:9" ht="29.5" thickBot="1" x14ac:dyDescent="0.4">
      <c r="B14" s="26">
        <v>2024</v>
      </c>
      <c r="C14" s="36" t="s">
        <v>6</v>
      </c>
      <c r="D14" s="36" t="s">
        <v>7</v>
      </c>
      <c r="E14" s="36" t="s">
        <v>14</v>
      </c>
      <c r="F14" s="37" t="s">
        <v>11</v>
      </c>
      <c r="G14" s="37" t="s">
        <v>8</v>
      </c>
      <c r="H14" s="37" t="s">
        <v>9</v>
      </c>
      <c r="I14" s="56" t="s">
        <v>15</v>
      </c>
    </row>
    <row r="15" spans="2:9" ht="29.5" thickBot="1" x14ac:dyDescent="0.4">
      <c r="B15" s="11">
        <v>1</v>
      </c>
      <c r="C15" s="39">
        <v>45295</v>
      </c>
      <c r="D15" s="40">
        <f>178.75+330</f>
        <v>508.75</v>
      </c>
      <c r="E15" s="104">
        <v>0</v>
      </c>
      <c r="F15" s="41">
        <v>1</v>
      </c>
      <c r="G15" s="42" t="s">
        <v>16</v>
      </c>
      <c r="H15" s="57" t="s">
        <v>21</v>
      </c>
      <c r="I15" s="415"/>
    </row>
    <row r="16" spans="2:9" ht="15" thickBot="1" x14ac:dyDescent="0.4">
      <c r="B16" s="58">
        <v>2</v>
      </c>
      <c r="C16" s="39">
        <v>45295</v>
      </c>
      <c r="D16" s="40">
        <v>0</v>
      </c>
      <c r="E16" s="104">
        <v>0</v>
      </c>
      <c r="F16" s="41">
        <v>1</v>
      </c>
      <c r="G16" s="71" t="s">
        <v>232</v>
      </c>
      <c r="H16" s="57" t="s">
        <v>22</v>
      </c>
      <c r="I16" s="416"/>
    </row>
    <row r="17" spans="2:9" ht="29.5" thickBot="1" x14ac:dyDescent="0.4">
      <c r="B17" s="58">
        <v>3</v>
      </c>
      <c r="C17" s="39">
        <v>45299</v>
      </c>
      <c r="D17" s="40">
        <v>86.45</v>
      </c>
      <c r="E17" s="104">
        <v>0</v>
      </c>
      <c r="F17" s="41">
        <v>1</v>
      </c>
      <c r="G17" s="71" t="s">
        <v>232</v>
      </c>
      <c r="H17" s="57" t="s">
        <v>23</v>
      </c>
      <c r="I17" s="416"/>
    </row>
    <row r="18" spans="2:9" ht="15" thickBot="1" x14ac:dyDescent="0.4">
      <c r="B18" s="11">
        <v>4</v>
      </c>
      <c r="C18" s="39">
        <v>45300</v>
      </c>
      <c r="D18" s="40">
        <v>0</v>
      </c>
      <c r="E18" s="104">
        <v>0</v>
      </c>
      <c r="F18" s="41">
        <v>1</v>
      </c>
      <c r="G18" s="71" t="s">
        <v>232</v>
      </c>
      <c r="H18" s="57" t="s">
        <v>24</v>
      </c>
      <c r="I18" s="416"/>
    </row>
    <row r="19" spans="2:9" ht="15" thickBot="1" x14ac:dyDescent="0.4">
      <c r="B19" s="58">
        <v>5</v>
      </c>
      <c r="C19" s="39">
        <v>45300</v>
      </c>
      <c r="D19" s="40">
        <v>253</v>
      </c>
      <c r="E19" s="104">
        <v>0</v>
      </c>
      <c r="F19" s="41">
        <v>1</v>
      </c>
      <c r="G19" s="71" t="s">
        <v>232</v>
      </c>
      <c r="H19" s="57" t="s">
        <v>25</v>
      </c>
      <c r="I19" s="416"/>
    </row>
    <row r="20" spans="2:9" ht="15" thickBot="1" x14ac:dyDescent="0.4">
      <c r="B20" s="58">
        <v>6</v>
      </c>
      <c r="C20" s="39">
        <v>45300</v>
      </c>
      <c r="D20" s="40">
        <v>276</v>
      </c>
      <c r="E20" s="104">
        <v>0</v>
      </c>
      <c r="F20" s="41">
        <v>1</v>
      </c>
      <c r="G20" s="71" t="s">
        <v>232</v>
      </c>
      <c r="H20" s="57" t="s">
        <v>26</v>
      </c>
      <c r="I20" s="416"/>
    </row>
    <row r="21" spans="2:9" ht="15" thickBot="1" x14ac:dyDescent="0.4">
      <c r="B21" s="11">
        <v>7</v>
      </c>
      <c r="C21" s="39">
        <v>45300</v>
      </c>
      <c r="D21" s="40">
        <v>163.30000000000001</v>
      </c>
      <c r="E21" s="104">
        <v>0</v>
      </c>
      <c r="F21" s="41">
        <v>1</v>
      </c>
      <c r="G21" s="71" t="s">
        <v>232</v>
      </c>
      <c r="H21" s="57" t="s">
        <v>27</v>
      </c>
      <c r="I21" s="416"/>
    </row>
    <row r="22" spans="2:9" ht="29.5" thickBot="1" x14ac:dyDescent="0.4">
      <c r="B22" s="58">
        <v>8</v>
      </c>
      <c r="C22" s="39">
        <v>45300</v>
      </c>
      <c r="D22" s="40">
        <v>138</v>
      </c>
      <c r="E22" s="104">
        <v>0</v>
      </c>
      <c r="F22" s="41">
        <v>1</v>
      </c>
      <c r="G22" s="71" t="s">
        <v>232</v>
      </c>
      <c r="H22" s="57" t="s">
        <v>28</v>
      </c>
      <c r="I22" s="416"/>
    </row>
    <row r="23" spans="2:9" ht="29.5" thickBot="1" x14ac:dyDescent="0.4">
      <c r="B23" s="58">
        <v>9</v>
      </c>
      <c r="C23" s="39">
        <v>45300</v>
      </c>
      <c r="D23" s="40">
        <v>149.5</v>
      </c>
      <c r="E23" s="104">
        <v>0</v>
      </c>
      <c r="F23" s="41">
        <v>1</v>
      </c>
      <c r="G23" s="71" t="s">
        <v>232</v>
      </c>
      <c r="H23" s="57" t="s">
        <v>29</v>
      </c>
      <c r="I23" s="416"/>
    </row>
    <row r="24" spans="2:9" ht="29.5" thickBot="1" x14ac:dyDescent="0.4">
      <c r="B24" s="11">
        <v>10</v>
      </c>
      <c r="C24" s="39">
        <v>45300</v>
      </c>
      <c r="D24" s="40">
        <v>43.7</v>
      </c>
      <c r="E24" s="104">
        <v>0</v>
      </c>
      <c r="F24" s="41">
        <v>1</v>
      </c>
      <c r="G24" s="71" t="s">
        <v>232</v>
      </c>
      <c r="H24" s="57" t="s">
        <v>30</v>
      </c>
      <c r="I24" s="416"/>
    </row>
    <row r="25" spans="2:9" ht="15" thickBot="1" x14ac:dyDescent="0.4">
      <c r="B25" s="58">
        <v>11</v>
      </c>
      <c r="C25" s="39">
        <v>45300</v>
      </c>
      <c r="D25" s="40">
        <v>0</v>
      </c>
      <c r="E25" s="104">
        <v>0</v>
      </c>
      <c r="F25" s="41" t="s">
        <v>19</v>
      </c>
      <c r="G25" s="71" t="s">
        <v>232</v>
      </c>
      <c r="H25" s="57" t="s">
        <v>31</v>
      </c>
      <c r="I25" s="416"/>
    </row>
    <row r="26" spans="2:9" ht="15" thickBot="1" x14ac:dyDescent="0.4">
      <c r="B26" s="58">
        <v>12</v>
      </c>
      <c r="C26" s="39">
        <v>45300</v>
      </c>
      <c r="D26" s="40">
        <v>73.599999999999994</v>
      </c>
      <c r="E26" s="104">
        <v>0</v>
      </c>
      <c r="F26" s="41">
        <v>1</v>
      </c>
      <c r="G26" s="71" t="s">
        <v>232</v>
      </c>
      <c r="H26" s="57" t="s">
        <v>31</v>
      </c>
      <c r="I26" s="416"/>
    </row>
    <row r="27" spans="2:9" ht="15" thickBot="1" x14ac:dyDescent="0.4">
      <c r="B27" s="11">
        <v>13</v>
      </c>
      <c r="C27" s="39">
        <v>45301</v>
      </c>
      <c r="D27" s="40">
        <v>0</v>
      </c>
      <c r="E27" s="104">
        <v>0</v>
      </c>
      <c r="F27" s="41">
        <v>1</v>
      </c>
      <c r="G27" s="71" t="s">
        <v>232</v>
      </c>
      <c r="H27" s="57" t="s">
        <v>32</v>
      </c>
      <c r="I27" s="416"/>
    </row>
    <row r="28" spans="2:9" ht="29.5" thickBot="1" x14ac:dyDescent="0.4">
      <c r="B28" s="58">
        <v>14</v>
      </c>
      <c r="C28" s="39">
        <v>45301</v>
      </c>
      <c r="D28" s="40">
        <f>231.3+660</f>
        <v>891.3</v>
      </c>
      <c r="E28" s="104">
        <v>0</v>
      </c>
      <c r="F28" s="41">
        <v>1</v>
      </c>
      <c r="G28" s="42" t="s">
        <v>16</v>
      </c>
      <c r="H28" s="57" t="s">
        <v>33</v>
      </c>
      <c r="I28" s="416"/>
    </row>
    <row r="29" spans="2:9" ht="15" thickBot="1" x14ac:dyDescent="0.4">
      <c r="B29" s="58">
        <v>15</v>
      </c>
      <c r="C29" s="39">
        <v>45301</v>
      </c>
      <c r="D29" s="40">
        <v>0</v>
      </c>
      <c r="E29" s="104">
        <v>0</v>
      </c>
      <c r="F29" s="41">
        <v>1</v>
      </c>
      <c r="G29" s="71" t="s">
        <v>232</v>
      </c>
      <c r="H29" s="57" t="s">
        <v>34</v>
      </c>
      <c r="I29" s="416"/>
    </row>
    <row r="30" spans="2:9" ht="15" thickBot="1" x14ac:dyDescent="0.4">
      <c r="B30" s="11">
        <v>16</v>
      </c>
      <c r="C30" s="39">
        <v>45301</v>
      </c>
      <c r="D30" s="40">
        <v>0</v>
      </c>
      <c r="E30" s="104">
        <v>0</v>
      </c>
      <c r="F30" s="41" t="s">
        <v>19</v>
      </c>
      <c r="G30" s="71" t="s">
        <v>232</v>
      </c>
      <c r="H30" s="57" t="s">
        <v>35</v>
      </c>
      <c r="I30" s="416"/>
    </row>
    <row r="31" spans="2:9" ht="29.5" thickBot="1" x14ac:dyDescent="0.4">
      <c r="B31" s="58">
        <v>17</v>
      </c>
      <c r="C31" s="39">
        <v>45302</v>
      </c>
      <c r="D31" s="40">
        <f>146.75+330</f>
        <v>476.75</v>
      </c>
      <c r="E31" s="104">
        <v>0</v>
      </c>
      <c r="F31" s="41">
        <v>1</v>
      </c>
      <c r="G31" s="42" t="s">
        <v>16</v>
      </c>
      <c r="H31" s="57" t="s">
        <v>33</v>
      </c>
      <c r="I31" s="416"/>
    </row>
    <row r="32" spans="2:9" ht="15" thickBot="1" x14ac:dyDescent="0.4">
      <c r="B32" s="58">
        <v>18</v>
      </c>
      <c r="C32" s="39">
        <v>45302</v>
      </c>
      <c r="D32" s="40">
        <v>181.7</v>
      </c>
      <c r="E32" s="104">
        <v>0</v>
      </c>
      <c r="F32" s="41">
        <v>1</v>
      </c>
      <c r="G32" s="71" t="s">
        <v>232</v>
      </c>
      <c r="H32" s="57" t="s">
        <v>36</v>
      </c>
      <c r="I32" s="416"/>
    </row>
    <row r="33" spans="2:9" ht="29.5" thickBot="1" x14ac:dyDescent="0.4">
      <c r="B33" s="11">
        <v>19</v>
      </c>
      <c r="C33" s="39">
        <v>45303</v>
      </c>
      <c r="D33" s="40">
        <v>92.6</v>
      </c>
      <c r="E33" s="104">
        <v>0</v>
      </c>
      <c r="F33" s="41">
        <v>1</v>
      </c>
      <c r="G33" s="71" t="s">
        <v>232</v>
      </c>
      <c r="H33" s="57" t="s">
        <v>37</v>
      </c>
      <c r="I33" s="416"/>
    </row>
    <row r="34" spans="2:9" ht="15" thickBot="1" x14ac:dyDescent="0.4">
      <c r="B34" s="58">
        <v>20</v>
      </c>
      <c r="C34" s="39">
        <v>45303</v>
      </c>
      <c r="D34" s="40">
        <v>225.4</v>
      </c>
      <c r="E34" s="104">
        <v>0</v>
      </c>
      <c r="F34" s="41">
        <v>1</v>
      </c>
      <c r="G34" s="71" t="s">
        <v>232</v>
      </c>
      <c r="H34" s="57" t="s">
        <v>38</v>
      </c>
      <c r="I34" s="416"/>
    </row>
    <row r="35" spans="2:9" ht="15" thickBot="1" x14ac:dyDescent="0.4">
      <c r="B35" s="58">
        <v>21</v>
      </c>
      <c r="C35" s="39">
        <v>45306</v>
      </c>
      <c r="D35" s="40">
        <v>57.5</v>
      </c>
      <c r="E35" s="104">
        <v>0</v>
      </c>
      <c r="F35" s="41">
        <v>1</v>
      </c>
      <c r="G35" s="71" t="s">
        <v>232</v>
      </c>
      <c r="H35" s="57" t="s">
        <v>39</v>
      </c>
      <c r="I35" s="416"/>
    </row>
    <row r="36" spans="2:9" ht="29.5" thickBot="1" x14ac:dyDescent="0.4">
      <c r="B36" s="11">
        <v>22</v>
      </c>
      <c r="C36" s="39">
        <v>45306</v>
      </c>
      <c r="D36" s="40">
        <v>50.6</v>
      </c>
      <c r="E36" s="104">
        <v>0</v>
      </c>
      <c r="F36" s="41">
        <v>1</v>
      </c>
      <c r="G36" s="71" t="s">
        <v>232</v>
      </c>
      <c r="H36" s="57" t="s">
        <v>40</v>
      </c>
      <c r="I36" s="416"/>
    </row>
    <row r="37" spans="2:9" ht="29.5" thickBot="1" x14ac:dyDescent="0.4">
      <c r="B37" s="58">
        <v>23</v>
      </c>
      <c r="C37" s="39">
        <v>45307</v>
      </c>
      <c r="D37" s="40">
        <v>22.5</v>
      </c>
      <c r="E37" s="104">
        <v>0</v>
      </c>
      <c r="F37" s="41">
        <v>1</v>
      </c>
      <c r="G37" s="71" t="s">
        <v>232</v>
      </c>
      <c r="H37" s="57" t="s">
        <v>41</v>
      </c>
      <c r="I37" s="416"/>
    </row>
    <row r="38" spans="2:9" ht="15" thickBot="1" x14ac:dyDescent="0.4">
      <c r="B38" s="58">
        <v>24</v>
      </c>
      <c r="C38" s="39">
        <v>45307</v>
      </c>
      <c r="D38" s="40">
        <v>0</v>
      </c>
      <c r="E38" s="104">
        <v>0</v>
      </c>
      <c r="F38" s="41">
        <v>1</v>
      </c>
      <c r="G38" s="71" t="s">
        <v>232</v>
      </c>
      <c r="H38" s="57" t="s">
        <v>22</v>
      </c>
      <c r="I38" s="416"/>
    </row>
    <row r="39" spans="2:9" ht="15" thickBot="1" x14ac:dyDescent="0.4">
      <c r="B39" s="11">
        <v>25</v>
      </c>
      <c r="C39" s="39">
        <v>45307</v>
      </c>
      <c r="D39" s="40">
        <v>253</v>
      </c>
      <c r="E39" s="104">
        <v>0</v>
      </c>
      <c r="F39" s="41">
        <v>1</v>
      </c>
      <c r="G39" s="71" t="s">
        <v>232</v>
      </c>
      <c r="H39" s="57" t="s">
        <v>42</v>
      </c>
      <c r="I39" s="416"/>
    </row>
    <row r="40" spans="2:9" ht="15" thickBot="1" x14ac:dyDescent="0.4">
      <c r="B40" s="58">
        <v>26</v>
      </c>
      <c r="C40" s="39">
        <v>45307</v>
      </c>
      <c r="D40" s="40">
        <v>276</v>
      </c>
      <c r="E40" s="104">
        <v>0</v>
      </c>
      <c r="F40" s="41">
        <v>1</v>
      </c>
      <c r="G40" s="71" t="s">
        <v>232</v>
      </c>
      <c r="H40" s="57" t="s">
        <v>26</v>
      </c>
      <c r="I40" s="416"/>
    </row>
    <row r="41" spans="2:9" ht="15" thickBot="1" x14ac:dyDescent="0.4">
      <c r="B41" s="58">
        <v>27</v>
      </c>
      <c r="C41" s="39">
        <v>45307</v>
      </c>
      <c r="D41" s="40">
        <v>163.30000000000001</v>
      </c>
      <c r="E41" s="104">
        <v>0</v>
      </c>
      <c r="F41" s="41">
        <v>1</v>
      </c>
      <c r="G41" s="71" t="s">
        <v>232</v>
      </c>
      <c r="H41" s="57" t="s">
        <v>27</v>
      </c>
      <c r="I41" s="416"/>
    </row>
    <row r="42" spans="2:9" ht="29.5" thickBot="1" x14ac:dyDescent="0.4">
      <c r="B42" s="11">
        <v>28</v>
      </c>
      <c r="C42" s="39">
        <v>45307</v>
      </c>
      <c r="D42" s="40">
        <v>138</v>
      </c>
      <c r="E42" s="104">
        <v>0</v>
      </c>
      <c r="F42" s="41">
        <v>1</v>
      </c>
      <c r="G42" s="71" t="s">
        <v>232</v>
      </c>
      <c r="H42" s="57" t="s">
        <v>28</v>
      </c>
      <c r="I42" s="416"/>
    </row>
    <row r="43" spans="2:9" ht="29.5" thickBot="1" x14ac:dyDescent="0.4">
      <c r="B43" s="58">
        <v>29</v>
      </c>
      <c r="C43" s="39">
        <v>45307</v>
      </c>
      <c r="D43" s="40">
        <v>149.5</v>
      </c>
      <c r="E43" s="104">
        <v>0</v>
      </c>
      <c r="F43" s="41">
        <v>1</v>
      </c>
      <c r="G43" s="71" t="s">
        <v>232</v>
      </c>
      <c r="H43" s="57" t="s">
        <v>29</v>
      </c>
      <c r="I43" s="416"/>
    </row>
    <row r="44" spans="2:9" ht="15" thickBot="1" x14ac:dyDescent="0.4">
      <c r="B44" s="58">
        <v>30</v>
      </c>
      <c r="C44" s="39">
        <v>45307</v>
      </c>
      <c r="D44" s="40">
        <v>39.1</v>
      </c>
      <c r="E44" s="104">
        <v>0</v>
      </c>
      <c r="F44" s="41">
        <v>1</v>
      </c>
      <c r="G44" s="71" t="s">
        <v>232</v>
      </c>
      <c r="H44" s="57" t="s">
        <v>43</v>
      </c>
      <c r="I44" s="416"/>
    </row>
    <row r="45" spans="2:9" ht="29.5" thickBot="1" x14ac:dyDescent="0.4">
      <c r="B45" s="11">
        <v>31</v>
      </c>
      <c r="C45" s="39">
        <v>45308</v>
      </c>
      <c r="D45" s="40">
        <v>161</v>
      </c>
      <c r="E45" s="104">
        <v>0</v>
      </c>
      <c r="F45" s="41">
        <v>1</v>
      </c>
      <c r="G45" s="71" t="s">
        <v>232</v>
      </c>
      <c r="H45" s="57" t="s">
        <v>44</v>
      </c>
      <c r="I45" s="416"/>
    </row>
    <row r="46" spans="2:9" ht="15" thickBot="1" x14ac:dyDescent="0.4">
      <c r="B46" s="58">
        <v>32</v>
      </c>
      <c r="C46" s="39">
        <v>45309</v>
      </c>
      <c r="D46" s="40">
        <v>0</v>
      </c>
      <c r="E46" s="104">
        <v>0</v>
      </c>
      <c r="F46" s="41" t="s">
        <v>45</v>
      </c>
      <c r="G46" s="71" t="s">
        <v>232</v>
      </c>
      <c r="H46" s="57" t="s">
        <v>46</v>
      </c>
      <c r="I46" s="416"/>
    </row>
    <row r="47" spans="2:9" ht="29.5" thickBot="1" x14ac:dyDescent="0.4">
      <c r="B47" s="58">
        <v>33</v>
      </c>
      <c r="C47" s="39">
        <v>45313</v>
      </c>
      <c r="D47" s="40">
        <v>22.5</v>
      </c>
      <c r="E47" s="104">
        <v>0</v>
      </c>
      <c r="F47" s="41">
        <v>1</v>
      </c>
      <c r="G47" s="71" t="s">
        <v>232</v>
      </c>
      <c r="H47" s="57" t="s">
        <v>41</v>
      </c>
      <c r="I47" s="416"/>
    </row>
    <row r="48" spans="2:9" ht="15" thickBot="1" x14ac:dyDescent="0.4">
      <c r="B48" s="11">
        <v>34</v>
      </c>
      <c r="C48" s="39">
        <v>45313</v>
      </c>
      <c r="D48" s="40">
        <v>0</v>
      </c>
      <c r="E48" s="104">
        <v>0</v>
      </c>
      <c r="F48" s="41">
        <v>1</v>
      </c>
      <c r="G48" s="71" t="s">
        <v>232</v>
      </c>
      <c r="H48" s="57" t="s">
        <v>22</v>
      </c>
      <c r="I48" s="416"/>
    </row>
    <row r="49" spans="2:9" ht="15" thickBot="1" x14ac:dyDescent="0.4">
      <c r="B49" s="58">
        <v>35</v>
      </c>
      <c r="C49" s="39">
        <v>45313</v>
      </c>
      <c r="D49" s="40">
        <v>253</v>
      </c>
      <c r="E49" s="104">
        <v>0</v>
      </c>
      <c r="F49" s="41">
        <v>1</v>
      </c>
      <c r="G49" s="71" t="s">
        <v>232</v>
      </c>
      <c r="H49" s="57" t="s">
        <v>42</v>
      </c>
      <c r="I49" s="416"/>
    </row>
    <row r="50" spans="2:9" ht="15" thickBot="1" x14ac:dyDescent="0.4">
      <c r="B50" s="58">
        <v>36</v>
      </c>
      <c r="C50" s="39">
        <v>45313</v>
      </c>
      <c r="D50" s="40">
        <v>276</v>
      </c>
      <c r="E50" s="104">
        <v>0</v>
      </c>
      <c r="F50" s="41">
        <v>1</v>
      </c>
      <c r="G50" s="71" t="s">
        <v>232</v>
      </c>
      <c r="H50" s="57" t="s">
        <v>26</v>
      </c>
      <c r="I50" s="416"/>
    </row>
    <row r="51" spans="2:9" ht="15" thickBot="1" x14ac:dyDescent="0.4">
      <c r="B51" s="11">
        <v>37</v>
      </c>
      <c r="C51" s="39">
        <v>45313</v>
      </c>
      <c r="D51" s="40">
        <v>163.30000000000001</v>
      </c>
      <c r="E51" s="104">
        <v>0</v>
      </c>
      <c r="F51" s="41">
        <v>1</v>
      </c>
      <c r="G51" s="71" t="s">
        <v>232</v>
      </c>
      <c r="H51" s="57" t="s">
        <v>27</v>
      </c>
      <c r="I51" s="417"/>
    </row>
    <row r="52" spans="2:9" ht="29.5" thickBot="1" x14ac:dyDescent="0.4">
      <c r="B52" s="58">
        <v>38</v>
      </c>
      <c r="C52" s="39">
        <v>45313</v>
      </c>
      <c r="D52" s="40">
        <v>138</v>
      </c>
      <c r="E52" s="104">
        <v>0</v>
      </c>
      <c r="F52" s="41">
        <v>1</v>
      </c>
      <c r="G52" s="71" t="s">
        <v>232</v>
      </c>
      <c r="H52" s="57" t="s">
        <v>28</v>
      </c>
      <c r="I52" s="415"/>
    </row>
    <row r="53" spans="2:9" ht="29.5" thickBot="1" x14ac:dyDescent="0.4">
      <c r="B53" s="58">
        <v>39</v>
      </c>
      <c r="C53" s="39">
        <v>45313</v>
      </c>
      <c r="D53" s="40">
        <v>149.5</v>
      </c>
      <c r="E53" s="104">
        <v>0</v>
      </c>
      <c r="F53" s="41">
        <v>1</v>
      </c>
      <c r="G53" s="71" t="s">
        <v>232</v>
      </c>
      <c r="H53" s="57" t="s">
        <v>47</v>
      </c>
      <c r="I53" s="416"/>
    </row>
    <row r="54" spans="2:9" ht="29.5" thickBot="1" x14ac:dyDescent="0.4">
      <c r="B54" s="11">
        <v>40</v>
      </c>
      <c r="C54" s="39">
        <v>45313</v>
      </c>
      <c r="D54" s="40">
        <f>172.6+330</f>
        <v>502.6</v>
      </c>
      <c r="E54" s="104">
        <v>0</v>
      </c>
      <c r="F54" s="41">
        <v>1</v>
      </c>
      <c r="G54" s="42" t="s">
        <v>16</v>
      </c>
      <c r="H54" s="57" t="s">
        <v>33</v>
      </c>
      <c r="I54" s="416"/>
    </row>
    <row r="55" spans="2:9" ht="29.5" thickBot="1" x14ac:dyDescent="0.4">
      <c r="B55" s="58">
        <v>41</v>
      </c>
      <c r="C55" s="39">
        <v>45314</v>
      </c>
      <c r="D55" s="40">
        <f>178.75+330</f>
        <v>508.75</v>
      </c>
      <c r="E55" s="104">
        <v>0</v>
      </c>
      <c r="F55" s="41" t="s">
        <v>48</v>
      </c>
      <c r="G55" s="42" t="s">
        <v>16</v>
      </c>
      <c r="H55" s="57" t="s">
        <v>33</v>
      </c>
      <c r="I55" s="416"/>
    </row>
    <row r="56" spans="2:9" ht="29.5" thickBot="1" x14ac:dyDescent="0.4">
      <c r="B56" s="58">
        <v>42</v>
      </c>
      <c r="C56" s="39">
        <v>45316</v>
      </c>
      <c r="D56" s="40">
        <f>153.45+330</f>
        <v>483.45</v>
      </c>
      <c r="E56" s="104">
        <v>0</v>
      </c>
      <c r="F56" s="41">
        <v>1</v>
      </c>
      <c r="G56" s="42" t="s">
        <v>16</v>
      </c>
      <c r="H56" s="57" t="s">
        <v>33</v>
      </c>
      <c r="I56" s="416"/>
    </row>
    <row r="57" spans="2:9" ht="15" thickBot="1" x14ac:dyDescent="0.4">
      <c r="B57" s="11">
        <v>43</v>
      </c>
      <c r="C57" s="39">
        <v>45316</v>
      </c>
      <c r="D57" s="40">
        <v>0</v>
      </c>
      <c r="E57" s="104">
        <v>0</v>
      </c>
      <c r="F57" s="41" t="s">
        <v>19</v>
      </c>
      <c r="G57" s="71" t="s">
        <v>232</v>
      </c>
      <c r="H57" s="57" t="s">
        <v>49</v>
      </c>
      <c r="I57" s="416"/>
    </row>
    <row r="58" spans="2:9" ht="29.5" thickBot="1" x14ac:dyDescent="0.4">
      <c r="B58" s="58">
        <v>44</v>
      </c>
      <c r="C58" s="39">
        <v>45320</v>
      </c>
      <c r="D58" s="40">
        <f>188+660</f>
        <v>848</v>
      </c>
      <c r="E58" s="104">
        <v>0</v>
      </c>
      <c r="F58" s="41">
        <v>1</v>
      </c>
      <c r="G58" s="42" t="s">
        <v>16</v>
      </c>
      <c r="H58" s="57" t="s">
        <v>33</v>
      </c>
      <c r="I58" s="416"/>
    </row>
    <row r="59" spans="2:9" ht="29.5" thickBot="1" x14ac:dyDescent="0.4">
      <c r="B59" s="58">
        <v>45</v>
      </c>
      <c r="C59" s="39">
        <v>45320</v>
      </c>
      <c r="D59" s="40">
        <v>0</v>
      </c>
      <c r="E59" s="104">
        <v>0</v>
      </c>
      <c r="F59" s="41">
        <v>1</v>
      </c>
      <c r="G59" s="71" t="s">
        <v>232</v>
      </c>
      <c r="H59" s="57" t="s">
        <v>33</v>
      </c>
      <c r="I59" s="416"/>
    </row>
    <row r="60" spans="2:9" ht="29.5" thickBot="1" x14ac:dyDescent="0.4">
      <c r="B60" s="11">
        <v>46</v>
      </c>
      <c r="C60" s="39">
        <v>45321</v>
      </c>
      <c r="D60" s="40">
        <v>0</v>
      </c>
      <c r="E60" s="104">
        <v>0</v>
      </c>
      <c r="F60" s="41">
        <v>1</v>
      </c>
      <c r="G60" s="71" t="s">
        <v>232</v>
      </c>
      <c r="H60" s="57" t="s">
        <v>50</v>
      </c>
      <c r="I60" s="416"/>
    </row>
    <row r="61" spans="2:9" ht="29.5" thickBot="1" x14ac:dyDescent="0.4">
      <c r="B61" s="58">
        <v>47</v>
      </c>
      <c r="C61" s="39">
        <v>45322</v>
      </c>
      <c r="D61" s="40">
        <v>0</v>
      </c>
      <c r="E61" s="104">
        <v>0</v>
      </c>
      <c r="F61" s="41">
        <v>1</v>
      </c>
      <c r="G61" s="71" t="s">
        <v>232</v>
      </c>
      <c r="H61" s="57" t="s">
        <v>51</v>
      </c>
      <c r="I61" s="416"/>
    </row>
    <row r="62" spans="2:9" ht="29.5" thickBot="1" x14ac:dyDescent="0.4">
      <c r="B62" s="58">
        <v>48</v>
      </c>
      <c r="C62" s="39">
        <v>45322</v>
      </c>
      <c r="D62" s="40">
        <v>149.5</v>
      </c>
      <c r="E62" s="104">
        <v>0</v>
      </c>
      <c r="F62" s="41">
        <v>1</v>
      </c>
      <c r="G62" s="71" t="s">
        <v>232</v>
      </c>
      <c r="H62" s="57" t="s">
        <v>29</v>
      </c>
      <c r="I62" s="416"/>
    </row>
    <row r="63" spans="2:9" ht="15" thickBot="1" x14ac:dyDescent="0.4">
      <c r="B63" s="11">
        <v>49</v>
      </c>
      <c r="C63" s="39">
        <v>45323</v>
      </c>
      <c r="D63" s="40">
        <v>345</v>
      </c>
      <c r="E63" s="104">
        <v>0</v>
      </c>
      <c r="F63" s="41">
        <v>1</v>
      </c>
      <c r="G63" s="71" t="s">
        <v>232</v>
      </c>
      <c r="H63" s="57" t="s">
        <v>52</v>
      </c>
      <c r="I63" s="416"/>
    </row>
    <row r="64" spans="2:9" ht="15" thickBot="1" x14ac:dyDescent="0.4">
      <c r="B64" s="58">
        <v>50</v>
      </c>
      <c r="C64" s="39">
        <v>45328</v>
      </c>
      <c r="D64" s="40">
        <v>22.5</v>
      </c>
      <c r="E64" s="104">
        <v>0</v>
      </c>
      <c r="F64" s="41" t="s">
        <v>48</v>
      </c>
      <c r="G64" s="71" t="s">
        <v>232</v>
      </c>
      <c r="H64" s="57" t="s">
        <v>53</v>
      </c>
      <c r="I64" s="416"/>
    </row>
    <row r="65" spans="2:9" ht="15" thickBot="1" x14ac:dyDescent="0.4">
      <c r="B65" s="58">
        <v>51</v>
      </c>
      <c r="C65" s="39">
        <v>45328</v>
      </c>
      <c r="D65" s="40">
        <v>22.5</v>
      </c>
      <c r="E65" s="104">
        <v>0</v>
      </c>
      <c r="F65" s="41">
        <v>1</v>
      </c>
      <c r="G65" s="71" t="s">
        <v>232</v>
      </c>
      <c r="H65" s="57" t="s">
        <v>54</v>
      </c>
      <c r="I65" s="416"/>
    </row>
    <row r="66" spans="2:9" ht="15" thickBot="1" x14ac:dyDescent="0.4">
      <c r="B66" s="11">
        <v>52</v>
      </c>
      <c r="C66" s="39">
        <v>45355</v>
      </c>
      <c r="D66" s="40">
        <v>22.5</v>
      </c>
      <c r="E66" s="104">
        <v>0</v>
      </c>
      <c r="F66" s="41" t="s">
        <v>19</v>
      </c>
      <c r="G66" s="71" t="s">
        <v>232</v>
      </c>
      <c r="H66" s="57" t="s">
        <v>55</v>
      </c>
      <c r="I66" s="416"/>
    </row>
    <row r="67" spans="2:9" ht="15" thickBot="1" x14ac:dyDescent="0.4">
      <c r="B67" s="58">
        <v>53</v>
      </c>
      <c r="C67" s="39">
        <v>45355</v>
      </c>
      <c r="D67" s="40">
        <v>22.5</v>
      </c>
      <c r="E67" s="104">
        <v>0</v>
      </c>
      <c r="F67" s="41">
        <v>1</v>
      </c>
      <c r="G67" s="71" t="s">
        <v>232</v>
      </c>
      <c r="H67" s="57" t="s">
        <v>55</v>
      </c>
      <c r="I67" s="416"/>
    </row>
    <row r="68" spans="2:9" ht="15" thickBot="1" x14ac:dyDescent="0.4">
      <c r="B68" s="58">
        <v>54</v>
      </c>
      <c r="C68" s="39">
        <v>45362</v>
      </c>
      <c r="D68" s="40">
        <v>0</v>
      </c>
      <c r="E68" s="104">
        <v>0</v>
      </c>
      <c r="F68" s="41">
        <v>1</v>
      </c>
      <c r="G68" s="71" t="s">
        <v>232</v>
      </c>
      <c r="H68" s="57" t="s">
        <v>56</v>
      </c>
      <c r="I68" s="416"/>
    </row>
    <row r="69" spans="2:9" ht="29.5" thickBot="1" x14ac:dyDescent="0.4">
      <c r="B69" s="11">
        <v>55</v>
      </c>
      <c r="C69" s="39">
        <v>45363</v>
      </c>
      <c r="D69" s="40">
        <v>22.5</v>
      </c>
      <c r="E69" s="104">
        <v>0</v>
      </c>
      <c r="F69" s="41">
        <v>1</v>
      </c>
      <c r="G69" s="71" t="s">
        <v>232</v>
      </c>
      <c r="H69" s="57" t="s">
        <v>57</v>
      </c>
      <c r="I69" s="416"/>
    </row>
    <row r="70" spans="2:9" ht="15" thickBot="1" x14ac:dyDescent="0.4">
      <c r="B70" s="58">
        <v>56</v>
      </c>
      <c r="C70" s="39">
        <v>45363</v>
      </c>
      <c r="D70" s="40">
        <v>22.5</v>
      </c>
      <c r="E70" s="104">
        <v>0</v>
      </c>
      <c r="F70" s="41">
        <v>1</v>
      </c>
      <c r="G70" s="71" t="s">
        <v>232</v>
      </c>
      <c r="H70" s="57" t="s">
        <v>58</v>
      </c>
      <c r="I70" s="416"/>
    </row>
    <row r="71" spans="2:9" ht="15" thickBot="1" x14ac:dyDescent="0.4">
      <c r="B71" s="58">
        <v>57</v>
      </c>
      <c r="C71" s="39">
        <v>45363</v>
      </c>
      <c r="D71" s="40">
        <v>11.25</v>
      </c>
      <c r="E71" s="104">
        <v>0</v>
      </c>
      <c r="F71" s="41" t="s">
        <v>19</v>
      </c>
      <c r="G71" s="71" t="s">
        <v>232</v>
      </c>
      <c r="H71" s="57" t="s">
        <v>59</v>
      </c>
      <c r="I71" s="416"/>
    </row>
    <row r="72" spans="2:9" ht="29.5" thickBot="1" x14ac:dyDescent="0.4">
      <c r="B72" s="11">
        <v>58</v>
      </c>
      <c r="C72" s="39">
        <v>45363</v>
      </c>
      <c r="D72" s="40">
        <f>187.55+370</f>
        <v>557.54999999999995</v>
      </c>
      <c r="E72" s="104">
        <v>0</v>
      </c>
      <c r="F72" s="41">
        <v>1</v>
      </c>
      <c r="G72" s="42" t="s">
        <v>16</v>
      </c>
      <c r="H72" s="57" t="s">
        <v>60</v>
      </c>
      <c r="I72" s="416"/>
    </row>
    <row r="73" spans="2:9" ht="15" thickBot="1" x14ac:dyDescent="0.4">
      <c r="B73" s="58">
        <v>59</v>
      </c>
      <c r="C73" s="39">
        <v>45363</v>
      </c>
      <c r="D73" s="40">
        <v>22.5</v>
      </c>
      <c r="E73" s="104">
        <v>0</v>
      </c>
      <c r="F73" s="41">
        <v>1</v>
      </c>
      <c r="G73" s="71" t="s">
        <v>232</v>
      </c>
      <c r="H73" s="57" t="s">
        <v>61</v>
      </c>
      <c r="I73" s="416"/>
    </row>
    <row r="74" spans="2:9" ht="15" thickBot="1" x14ac:dyDescent="0.4">
      <c r="B74" s="58">
        <v>60</v>
      </c>
      <c r="C74" s="39">
        <v>45365</v>
      </c>
      <c r="D74" s="40">
        <v>0</v>
      </c>
      <c r="E74" s="104">
        <v>0</v>
      </c>
      <c r="F74" s="41">
        <v>1</v>
      </c>
      <c r="G74" s="71" t="s">
        <v>232</v>
      </c>
      <c r="H74" s="57" t="s">
        <v>62</v>
      </c>
      <c r="I74" s="416"/>
    </row>
    <row r="75" spans="2:9" ht="15" thickBot="1" x14ac:dyDescent="0.4">
      <c r="B75" s="11">
        <v>61</v>
      </c>
      <c r="C75" s="39">
        <v>45365</v>
      </c>
      <c r="D75" s="40">
        <v>0</v>
      </c>
      <c r="E75" s="104">
        <v>0</v>
      </c>
      <c r="F75" s="41">
        <v>1</v>
      </c>
      <c r="G75" s="71" t="s">
        <v>232</v>
      </c>
      <c r="H75" s="57" t="s">
        <v>63</v>
      </c>
      <c r="I75" s="416"/>
    </row>
    <row r="76" spans="2:9" ht="15" thickBot="1" x14ac:dyDescent="0.4">
      <c r="B76" s="58">
        <v>62</v>
      </c>
      <c r="C76" s="39">
        <v>45369</v>
      </c>
      <c r="D76" s="40">
        <v>0</v>
      </c>
      <c r="E76" s="104">
        <v>0</v>
      </c>
      <c r="F76" s="41">
        <v>1</v>
      </c>
      <c r="G76" s="71" t="s">
        <v>232</v>
      </c>
      <c r="H76" s="57" t="s">
        <v>64</v>
      </c>
      <c r="I76" s="416"/>
    </row>
    <row r="77" spans="2:9" ht="15" thickBot="1" x14ac:dyDescent="0.4">
      <c r="B77" s="58">
        <v>63</v>
      </c>
      <c r="C77" s="39">
        <v>45369</v>
      </c>
      <c r="D77" s="40">
        <v>0</v>
      </c>
      <c r="E77" s="104">
        <v>0</v>
      </c>
      <c r="F77" s="41">
        <v>1</v>
      </c>
      <c r="G77" s="71" t="s">
        <v>232</v>
      </c>
      <c r="H77" s="57" t="s">
        <v>62</v>
      </c>
      <c r="I77" s="416"/>
    </row>
    <row r="78" spans="2:9" ht="15" thickBot="1" x14ac:dyDescent="0.4">
      <c r="B78" s="11">
        <v>64</v>
      </c>
      <c r="C78" s="39">
        <v>45370</v>
      </c>
      <c r="D78" s="40">
        <v>22.5</v>
      </c>
      <c r="E78" s="104">
        <v>0</v>
      </c>
      <c r="F78" s="41">
        <v>1</v>
      </c>
      <c r="G78" s="71" t="s">
        <v>232</v>
      </c>
      <c r="H78" s="57" t="s">
        <v>65</v>
      </c>
      <c r="I78" s="416"/>
    </row>
    <row r="79" spans="2:9" ht="15" thickBot="1" x14ac:dyDescent="0.4">
      <c r="B79" s="58">
        <v>65</v>
      </c>
      <c r="C79" s="39">
        <v>45370</v>
      </c>
      <c r="D79" s="40">
        <v>0</v>
      </c>
      <c r="E79" s="104">
        <v>0</v>
      </c>
      <c r="F79" s="41">
        <v>1</v>
      </c>
      <c r="G79" s="71" t="s">
        <v>232</v>
      </c>
      <c r="H79" s="57" t="s">
        <v>66</v>
      </c>
      <c r="I79" s="416"/>
    </row>
    <row r="80" spans="2:9" ht="15" thickBot="1" x14ac:dyDescent="0.4">
      <c r="B80" s="58">
        <v>66</v>
      </c>
      <c r="C80" s="39">
        <v>45370</v>
      </c>
      <c r="D80" s="40">
        <v>22.5</v>
      </c>
      <c r="E80" s="104">
        <v>0</v>
      </c>
      <c r="F80" s="41">
        <v>1</v>
      </c>
      <c r="G80" s="71" t="s">
        <v>232</v>
      </c>
      <c r="H80" s="57" t="s">
        <v>67</v>
      </c>
      <c r="I80" s="416"/>
    </row>
    <row r="81" spans="2:9" ht="15" thickBot="1" x14ac:dyDescent="0.4">
      <c r="B81" s="11">
        <v>67</v>
      </c>
      <c r="C81" s="39">
        <v>45370</v>
      </c>
      <c r="D81" s="40">
        <v>0</v>
      </c>
      <c r="E81" s="104">
        <v>0</v>
      </c>
      <c r="F81" s="41">
        <v>1</v>
      </c>
      <c r="G81" s="71" t="s">
        <v>232</v>
      </c>
      <c r="H81" s="57" t="s">
        <v>68</v>
      </c>
      <c r="I81" s="416"/>
    </row>
    <row r="82" spans="2:9" ht="15" thickBot="1" x14ac:dyDescent="0.4">
      <c r="B82" s="58">
        <v>68</v>
      </c>
      <c r="C82" s="39">
        <v>45371</v>
      </c>
      <c r="D82" s="40">
        <v>0</v>
      </c>
      <c r="E82" s="104">
        <v>0</v>
      </c>
      <c r="F82" s="41">
        <v>1</v>
      </c>
      <c r="G82" s="71" t="s">
        <v>232</v>
      </c>
      <c r="H82" s="57" t="s">
        <v>69</v>
      </c>
      <c r="I82" s="416"/>
    </row>
    <row r="83" spans="2:9" ht="15" thickBot="1" x14ac:dyDescent="0.4">
      <c r="B83" s="58">
        <v>69</v>
      </c>
      <c r="C83" s="39">
        <v>45371</v>
      </c>
      <c r="D83" s="40">
        <v>0</v>
      </c>
      <c r="E83" s="104">
        <v>0</v>
      </c>
      <c r="F83" s="41">
        <v>1</v>
      </c>
      <c r="G83" s="71" t="s">
        <v>232</v>
      </c>
      <c r="H83" s="57" t="s">
        <v>70</v>
      </c>
      <c r="I83" s="416"/>
    </row>
    <row r="84" spans="2:9" ht="15" thickBot="1" x14ac:dyDescent="0.4">
      <c r="B84" s="11">
        <v>70</v>
      </c>
      <c r="C84" s="39">
        <v>45371</v>
      </c>
      <c r="D84" s="40">
        <v>149.5</v>
      </c>
      <c r="E84" s="104">
        <v>0</v>
      </c>
      <c r="F84" s="41">
        <v>1</v>
      </c>
      <c r="G84" s="71" t="s">
        <v>232</v>
      </c>
      <c r="H84" s="57" t="s">
        <v>71</v>
      </c>
      <c r="I84" s="416"/>
    </row>
    <row r="85" spans="2:9" ht="29.5" thickBot="1" x14ac:dyDescent="0.4">
      <c r="B85" s="58">
        <v>71</v>
      </c>
      <c r="C85" s="39">
        <v>45371</v>
      </c>
      <c r="D85" s="40">
        <v>0</v>
      </c>
      <c r="E85" s="104">
        <v>0</v>
      </c>
      <c r="F85" s="41">
        <v>1</v>
      </c>
      <c r="G85" s="71" t="s">
        <v>232</v>
      </c>
      <c r="H85" s="57" t="s">
        <v>72</v>
      </c>
      <c r="I85" s="416"/>
    </row>
    <row r="86" spans="2:9" ht="15" thickBot="1" x14ac:dyDescent="0.4">
      <c r="B86" s="58">
        <v>72</v>
      </c>
      <c r="C86" s="39">
        <v>45371</v>
      </c>
      <c r="D86" s="40">
        <v>0</v>
      </c>
      <c r="E86" s="104">
        <v>0</v>
      </c>
      <c r="F86" s="41">
        <v>1</v>
      </c>
      <c r="G86" s="71" t="s">
        <v>232</v>
      </c>
      <c r="H86" s="57" t="s">
        <v>73</v>
      </c>
      <c r="I86" s="416"/>
    </row>
    <row r="87" spans="2:9" ht="15" thickBot="1" x14ac:dyDescent="0.4">
      <c r="B87" s="11">
        <v>73</v>
      </c>
      <c r="C87" s="39">
        <v>45372</v>
      </c>
      <c r="D87" s="40">
        <v>303.10000000000002</v>
      </c>
      <c r="E87" s="104">
        <v>0</v>
      </c>
      <c r="F87" s="41">
        <v>1</v>
      </c>
      <c r="G87" s="71" t="s">
        <v>232</v>
      </c>
      <c r="H87" s="57" t="s">
        <v>74</v>
      </c>
      <c r="I87" s="416"/>
    </row>
    <row r="88" spans="2:9" ht="15" thickBot="1" x14ac:dyDescent="0.4">
      <c r="B88" s="58">
        <v>74</v>
      </c>
      <c r="C88" s="39">
        <v>45373</v>
      </c>
      <c r="D88" s="40">
        <v>0</v>
      </c>
      <c r="E88" s="104">
        <v>0</v>
      </c>
      <c r="F88" s="41">
        <v>1</v>
      </c>
      <c r="G88" s="71" t="s">
        <v>232</v>
      </c>
      <c r="H88" s="57" t="s">
        <v>75</v>
      </c>
      <c r="I88" s="417"/>
    </row>
    <row r="89" spans="2:9" ht="29.5" thickBot="1" x14ac:dyDescent="0.4">
      <c r="B89" s="58">
        <v>75</v>
      </c>
      <c r="C89" s="39">
        <v>45373</v>
      </c>
      <c r="D89" s="40">
        <v>22.5</v>
      </c>
      <c r="E89" s="104">
        <v>0</v>
      </c>
      <c r="F89" s="41">
        <v>1</v>
      </c>
      <c r="G89" s="71" t="s">
        <v>232</v>
      </c>
      <c r="H89" s="57" t="s">
        <v>76</v>
      </c>
      <c r="I89" s="415"/>
    </row>
    <row r="90" spans="2:9" ht="29.5" thickBot="1" x14ac:dyDescent="0.4">
      <c r="B90" s="11">
        <v>76</v>
      </c>
      <c r="C90" s="39">
        <v>45373</v>
      </c>
      <c r="D90" s="40">
        <v>22.5</v>
      </c>
      <c r="E90" s="104">
        <v>0</v>
      </c>
      <c r="F90" s="41">
        <v>1</v>
      </c>
      <c r="G90" s="71" t="s">
        <v>232</v>
      </c>
      <c r="H90" s="57" t="s">
        <v>76</v>
      </c>
      <c r="I90" s="416"/>
    </row>
    <row r="91" spans="2:9" ht="29.5" thickBot="1" x14ac:dyDescent="0.4">
      <c r="B91" s="58">
        <v>77</v>
      </c>
      <c r="C91" s="39">
        <v>45373</v>
      </c>
      <c r="D91" s="40">
        <v>22.5</v>
      </c>
      <c r="E91" s="104">
        <v>0</v>
      </c>
      <c r="F91" s="41" t="s">
        <v>19</v>
      </c>
      <c r="G91" s="71" t="s">
        <v>232</v>
      </c>
      <c r="H91" s="57" t="s">
        <v>77</v>
      </c>
      <c r="I91" s="416"/>
    </row>
    <row r="92" spans="2:9" ht="15" thickBot="1" x14ac:dyDescent="0.4">
      <c r="B92" s="58">
        <v>78</v>
      </c>
      <c r="C92" s="39">
        <v>45373</v>
      </c>
      <c r="D92" s="40">
        <v>0</v>
      </c>
      <c r="E92" s="104">
        <v>0</v>
      </c>
      <c r="F92" s="41">
        <v>1</v>
      </c>
      <c r="G92" s="71" t="s">
        <v>232</v>
      </c>
      <c r="H92" s="57" t="s">
        <v>78</v>
      </c>
      <c r="I92" s="416"/>
    </row>
    <row r="93" spans="2:9" ht="29.5" thickBot="1" x14ac:dyDescent="0.4">
      <c r="B93" s="11">
        <v>79</v>
      </c>
      <c r="C93" s="39">
        <v>45373</v>
      </c>
      <c r="D93" s="40">
        <v>108.1</v>
      </c>
      <c r="E93" s="104">
        <v>0</v>
      </c>
      <c r="F93" s="41">
        <v>1</v>
      </c>
      <c r="G93" s="71" t="s">
        <v>232</v>
      </c>
      <c r="H93" s="57" t="s">
        <v>79</v>
      </c>
      <c r="I93" s="416"/>
    </row>
    <row r="94" spans="2:9" ht="15" thickBot="1" x14ac:dyDescent="0.4">
      <c r="B94" s="58">
        <v>80</v>
      </c>
      <c r="C94" s="39">
        <v>45376</v>
      </c>
      <c r="D94" s="40">
        <v>0</v>
      </c>
      <c r="E94" s="104">
        <v>0</v>
      </c>
      <c r="F94" s="41">
        <v>1</v>
      </c>
      <c r="G94" s="71" t="s">
        <v>232</v>
      </c>
      <c r="H94" s="57" t="s">
        <v>80</v>
      </c>
      <c r="I94" s="416"/>
    </row>
    <row r="95" spans="2:9" ht="15" thickBot="1" x14ac:dyDescent="0.4">
      <c r="B95" s="58">
        <v>81</v>
      </c>
      <c r="C95" s="39">
        <v>45376</v>
      </c>
      <c r="D95" s="40">
        <v>22.5</v>
      </c>
      <c r="E95" s="104">
        <v>0</v>
      </c>
      <c r="F95" s="41">
        <v>1</v>
      </c>
      <c r="G95" s="71" t="s">
        <v>232</v>
      </c>
      <c r="H95" s="57" t="s">
        <v>81</v>
      </c>
      <c r="I95" s="416"/>
    </row>
    <row r="96" spans="2:9" ht="15" thickBot="1" x14ac:dyDescent="0.4">
      <c r="B96" s="11">
        <v>82</v>
      </c>
      <c r="C96" s="39">
        <v>45376</v>
      </c>
      <c r="D96" s="40">
        <v>22.5</v>
      </c>
      <c r="E96" s="104">
        <v>0</v>
      </c>
      <c r="F96" s="41">
        <v>1</v>
      </c>
      <c r="G96" s="71" t="s">
        <v>232</v>
      </c>
      <c r="H96" s="57" t="s">
        <v>82</v>
      </c>
      <c r="I96" s="416"/>
    </row>
    <row r="97" spans="2:9" ht="15" thickBot="1" x14ac:dyDescent="0.4">
      <c r="B97" s="58">
        <v>83</v>
      </c>
      <c r="C97" s="39">
        <v>45376</v>
      </c>
      <c r="D97" s="40">
        <v>0</v>
      </c>
      <c r="E97" s="104">
        <v>0</v>
      </c>
      <c r="F97" s="41">
        <v>1</v>
      </c>
      <c r="G97" s="71" t="s">
        <v>232</v>
      </c>
      <c r="H97" s="57" t="s">
        <v>83</v>
      </c>
      <c r="I97" s="416"/>
    </row>
    <row r="98" spans="2:9" ht="29.5" thickBot="1" x14ac:dyDescent="0.4">
      <c r="B98" s="58">
        <v>84</v>
      </c>
      <c r="C98" s="39">
        <v>45376</v>
      </c>
      <c r="D98" s="40">
        <v>161.46</v>
      </c>
      <c r="E98" s="104">
        <v>0</v>
      </c>
      <c r="F98" s="41">
        <v>1</v>
      </c>
      <c r="G98" s="71" t="s">
        <v>232</v>
      </c>
      <c r="H98" s="57" t="s">
        <v>84</v>
      </c>
      <c r="I98" s="416"/>
    </row>
    <row r="99" spans="2:9" ht="15" thickBot="1" x14ac:dyDescent="0.4">
      <c r="B99" s="11">
        <v>85</v>
      </c>
      <c r="C99" s="39">
        <v>45377</v>
      </c>
      <c r="D99" s="40">
        <v>163.95</v>
      </c>
      <c r="E99" s="104">
        <v>0</v>
      </c>
      <c r="F99" s="41">
        <v>1</v>
      </c>
      <c r="G99" s="71" t="s">
        <v>232</v>
      </c>
      <c r="H99" s="57" t="s">
        <v>85</v>
      </c>
      <c r="I99" s="416"/>
    </row>
    <row r="100" spans="2:9" ht="15" thickBot="1" x14ac:dyDescent="0.4">
      <c r="B100" s="58">
        <v>86</v>
      </c>
      <c r="C100" s="39">
        <v>45377</v>
      </c>
      <c r="D100" s="40">
        <v>0</v>
      </c>
      <c r="E100" s="104">
        <v>0</v>
      </c>
      <c r="F100" s="41">
        <v>1</v>
      </c>
      <c r="G100" s="71" t="s">
        <v>232</v>
      </c>
      <c r="H100" s="57" t="s">
        <v>86</v>
      </c>
      <c r="I100" s="416"/>
    </row>
    <row r="101" spans="2:9" ht="15" thickBot="1" x14ac:dyDescent="0.4">
      <c r="B101" s="58">
        <v>87</v>
      </c>
      <c r="C101" s="39">
        <v>45377</v>
      </c>
      <c r="D101" s="40">
        <v>149.5</v>
      </c>
      <c r="E101" s="104">
        <v>0</v>
      </c>
      <c r="F101" s="41">
        <v>1</v>
      </c>
      <c r="G101" s="71" t="s">
        <v>232</v>
      </c>
      <c r="H101" s="57" t="s">
        <v>87</v>
      </c>
      <c r="I101" s="416"/>
    </row>
    <row r="102" spans="2:9" ht="15" thickBot="1" x14ac:dyDescent="0.4">
      <c r="B102" s="11">
        <v>88</v>
      </c>
      <c r="C102" s="39">
        <v>45377</v>
      </c>
      <c r="D102" s="40">
        <v>0</v>
      </c>
      <c r="E102" s="104">
        <v>0</v>
      </c>
      <c r="F102" s="41">
        <v>1</v>
      </c>
      <c r="G102" s="71" t="s">
        <v>232</v>
      </c>
      <c r="H102" s="57" t="s">
        <v>73</v>
      </c>
      <c r="I102" s="416"/>
    </row>
    <row r="103" spans="2:9" ht="15" thickBot="1" x14ac:dyDescent="0.4">
      <c r="B103" s="58">
        <v>89</v>
      </c>
      <c r="C103" s="39">
        <v>45377</v>
      </c>
      <c r="D103" s="40">
        <v>0</v>
      </c>
      <c r="E103" s="104">
        <v>0</v>
      </c>
      <c r="F103" s="41" t="s">
        <v>48</v>
      </c>
      <c r="G103" s="71" t="s">
        <v>232</v>
      </c>
      <c r="H103" s="57" t="s">
        <v>88</v>
      </c>
      <c r="I103" s="416"/>
    </row>
    <row r="104" spans="2:9" ht="15" thickBot="1" x14ac:dyDescent="0.4">
      <c r="B104" s="58">
        <v>90</v>
      </c>
      <c r="C104" s="39">
        <v>45377</v>
      </c>
      <c r="D104" s="40">
        <v>0</v>
      </c>
      <c r="E104" s="104">
        <v>0</v>
      </c>
      <c r="F104" s="41">
        <v>1</v>
      </c>
      <c r="G104" s="71" t="s">
        <v>232</v>
      </c>
      <c r="H104" s="57" t="s">
        <v>62</v>
      </c>
      <c r="I104" s="416"/>
    </row>
    <row r="105" spans="2:9" ht="15" thickBot="1" x14ac:dyDescent="0.4">
      <c r="B105" s="11">
        <v>91</v>
      </c>
      <c r="C105" s="39">
        <v>45386</v>
      </c>
      <c r="D105" s="40">
        <v>0</v>
      </c>
      <c r="E105" s="104">
        <v>0</v>
      </c>
      <c r="F105" s="41">
        <v>1</v>
      </c>
      <c r="G105" s="71" t="s">
        <v>232</v>
      </c>
      <c r="H105" s="57" t="s">
        <v>89</v>
      </c>
      <c r="I105" s="416"/>
    </row>
    <row r="106" spans="2:9" ht="15" thickBot="1" x14ac:dyDescent="0.4">
      <c r="B106" s="58">
        <v>92</v>
      </c>
      <c r="C106" s="39">
        <v>45386</v>
      </c>
      <c r="D106" s="40">
        <v>0</v>
      </c>
      <c r="E106" s="104">
        <v>0</v>
      </c>
      <c r="F106" s="41">
        <v>1</v>
      </c>
      <c r="G106" s="71" t="s">
        <v>232</v>
      </c>
      <c r="H106" s="57" t="s">
        <v>90</v>
      </c>
      <c r="I106" s="416"/>
    </row>
    <row r="107" spans="2:9" ht="15" thickBot="1" x14ac:dyDescent="0.4">
      <c r="B107" s="58">
        <v>93</v>
      </c>
      <c r="C107" s="39">
        <v>45390</v>
      </c>
      <c r="D107" s="40">
        <v>223.1</v>
      </c>
      <c r="E107" s="104">
        <v>0</v>
      </c>
      <c r="F107" s="41">
        <v>1</v>
      </c>
      <c r="G107" s="71" t="s">
        <v>232</v>
      </c>
      <c r="H107" s="57" t="s">
        <v>91</v>
      </c>
      <c r="I107" s="416"/>
    </row>
    <row r="108" spans="2:9" ht="29.5" thickBot="1" x14ac:dyDescent="0.4">
      <c r="B108" s="11">
        <v>94</v>
      </c>
      <c r="C108" s="39">
        <v>45390</v>
      </c>
      <c r="D108" s="40">
        <v>0</v>
      </c>
      <c r="E108" s="104">
        <v>0</v>
      </c>
      <c r="F108" s="41">
        <v>1</v>
      </c>
      <c r="G108" s="71" t="s">
        <v>232</v>
      </c>
      <c r="H108" s="57" t="s">
        <v>92</v>
      </c>
      <c r="I108" s="416"/>
    </row>
    <row r="109" spans="2:9" ht="29.5" thickBot="1" x14ac:dyDescent="0.4">
      <c r="B109" s="58">
        <v>95</v>
      </c>
      <c r="C109" s="39">
        <v>45390</v>
      </c>
      <c r="D109" s="40">
        <v>0</v>
      </c>
      <c r="E109" s="104">
        <v>0</v>
      </c>
      <c r="F109" s="41">
        <v>1</v>
      </c>
      <c r="G109" s="71" t="s">
        <v>232</v>
      </c>
      <c r="H109" s="57" t="s">
        <v>93</v>
      </c>
      <c r="I109" s="416"/>
    </row>
    <row r="110" spans="2:9" ht="29.5" thickBot="1" x14ac:dyDescent="0.4">
      <c r="B110" s="58">
        <v>96</v>
      </c>
      <c r="C110" s="39">
        <v>45390</v>
      </c>
      <c r="D110" s="40">
        <v>276</v>
      </c>
      <c r="E110" s="104">
        <v>0</v>
      </c>
      <c r="F110" s="41">
        <v>1</v>
      </c>
      <c r="G110" s="71" t="s">
        <v>232</v>
      </c>
      <c r="H110" s="57" t="s">
        <v>94</v>
      </c>
      <c r="I110" s="416"/>
    </row>
    <row r="111" spans="2:9" ht="29.5" thickBot="1" x14ac:dyDescent="0.4">
      <c r="B111" s="11">
        <v>97</v>
      </c>
      <c r="C111" s="39">
        <v>45390</v>
      </c>
      <c r="D111" s="40">
        <v>220.8</v>
      </c>
      <c r="E111" s="104">
        <v>0</v>
      </c>
      <c r="F111" s="41">
        <v>1</v>
      </c>
      <c r="G111" s="71" t="s">
        <v>232</v>
      </c>
      <c r="H111" s="57" t="s">
        <v>95</v>
      </c>
      <c r="I111" s="416"/>
    </row>
    <row r="112" spans="2:9" ht="15" thickBot="1" x14ac:dyDescent="0.4">
      <c r="B112" s="58">
        <v>98</v>
      </c>
      <c r="C112" s="39">
        <v>45391</v>
      </c>
      <c r="D112" s="40">
        <v>0</v>
      </c>
      <c r="E112" s="104">
        <v>0</v>
      </c>
      <c r="F112" s="41">
        <v>1</v>
      </c>
      <c r="G112" s="71" t="s">
        <v>232</v>
      </c>
      <c r="H112" s="57" t="s">
        <v>96</v>
      </c>
      <c r="I112" s="416"/>
    </row>
    <row r="113" spans="2:9" ht="15" thickBot="1" x14ac:dyDescent="0.4">
      <c r="B113" s="58">
        <v>99</v>
      </c>
      <c r="C113" s="39">
        <v>45391</v>
      </c>
      <c r="D113" s="40">
        <v>0</v>
      </c>
      <c r="E113" s="104">
        <v>0</v>
      </c>
      <c r="F113" s="41">
        <v>1</v>
      </c>
      <c r="G113" s="71" t="s">
        <v>232</v>
      </c>
      <c r="H113" s="57" t="s">
        <v>97</v>
      </c>
      <c r="I113" s="416"/>
    </row>
    <row r="114" spans="2:9" ht="15" thickBot="1" x14ac:dyDescent="0.4">
      <c r="B114" s="11">
        <v>100</v>
      </c>
      <c r="C114" s="39">
        <v>45392</v>
      </c>
      <c r="D114" s="40">
        <v>0</v>
      </c>
      <c r="E114" s="104">
        <v>0</v>
      </c>
      <c r="F114" s="41">
        <v>1</v>
      </c>
      <c r="G114" s="71" t="s">
        <v>232</v>
      </c>
      <c r="H114" s="57" t="s">
        <v>98</v>
      </c>
      <c r="I114" s="416"/>
    </row>
    <row r="115" spans="2:9" ht="15" thickBot="1" x14ac:dyDescent="0.4">
      <c r="B115" s="58">
        <v>101</v>
      </c>
      <c r="C115" s="39">
        <v>45392</v>
      </c>
      <c r="D115" s="40">
        <v>0</v>
      </c>
      <c r="E115" s="104">
        <v>0</v>
      </c>
      <c r="F115" s="41">
        <v>1</v>
      </c>
      <c r="G115" s="71" t="s">
        <v>232</v>
      </c>
      <c r="H115" s="57" t="s">
        <v>99</v>
      </c>
      <c r="I115" s="416"/>
    </row>
    <row r="116" spans="2:9" ht="29.5" thickBot="1" x14ac:dyDescent="0.4">
      <c r="B116" s="58">
        <v>102</v>
      </c>
      <c r="C116" s="39">
        <v>45397</v>
      </c>
      <c r="D116" s="40">
        <v>22.5</v>
      </c>
      <c r="E116" s="104">
        <v>0</v>
      </c>
      <c r="F116" s="41" t="s">
        <v>45</v>
      </c>
      <c r="G116" s="71" t="s">
        <v>232</v>
      </c>
      <c r="H116" s="57" t="s">
        <v>100</v>
      </c>
      <c r="I116" s="416"/>
    </row>
    <row r="117" spans="2:9" ht="29.5" thickBot="1" x14ac:dyDescent="0.4">
      <c r="B117" s="11">
        <v>103</v>
      </c>
      <c r="C117" s="39">
        <v>45397</v>
      </c>
      <c r="D117" s="40">
        <v>22.5</v>
      </c>
      <c r="E117" s="104">
        <v>0</v>
      </c>
      <c r="F117" s="41">
        <v>1</v>
      </c>
      <c r="G117" s="71" t="s">
        <v>232</v>
      </c>
      <c r="H117" s="57" t="s">
        <v>101</v>
      </c>
      <c r="I117" s="416"/>
    </row>
    <row r="118" spans="2:9" ht="15" thickBot="1" x14ac:dyDescent="0.4">
      <c r="B118" s="58">
        <v>104</v>
      </c>
      <c r="C118" s="39">
        <v>45399</v>
      </c>
      <c r="D118" s="40">
        <v>40.25</v>
      </c>
      <c r="E118" s="104">
        <v>0</v>
      </c>
      <c r="F118" s="41">
        <v>1</v>
      </c>
      <c r="G118" s="71" t="s">
        <v>232</v>
      </c>
      <c r="H118" s="57" t="s">
        <v>102</v>
      </c>
      <c r="I118" s="416"/>
    </row>
    <row r="119" spans="2:9" ht="29.5" thickBot="1" x14ac:dyDescent="0.4">
      <c r="B119" s="58">
        <v>105</v>
      </c>
      <c r="C119" s="39">
        <v>45400</v>
      </c>
      <c r="D119" s="40">
        <v>102.5</v>
      </c>
      <c r="E119" s="104">
        <v>0</v>
      </c>
      <c r="F119" s="41">
        <v>1</v>
      </c>
      <c r="G119" s="71" t="s">
        <v>232</v>
      </c>
      <c r="H119" s="57" t="s">
        <v>103</v>
      </c>
      <c r="I119" s="416"/>
    </row>
    <row r="120" spans="2:9" ht="29.5" thickBot="1" x14ac:dyDescent="0.4">
      <c r="B120" s="11">
        <v>106</v>
      </c>
      <c r="C120" s="39">
        <v>45404</v>
      </c>
      <c r="D120" s="40">
        <v>0</v>
      </c>
      <c r="E120" s="104">
        <v>0</v>
      </c>
      <c r="F120" s="41" t="s">
        <v>45</v>
      </c>
      <c r="G120" s="71" t="s">
        <v>232</v>
      </c>
      <c r="H120" s="57" t="s">
        <v>104</v>
      </c>
      <c r="I120" s="416"/>
    </row>
    <row r="121" spans="2:9" ht="29.5" thickBot="1" x14ac:dyDescent="0.4">
      <c r="B121" s="58">
        <v>107</v>
      </c>
      <c r="C121" s="39">
        <v>45404</v>
      </c>
      <c r="D121" s="40">
        <v>0</v>
      </c>
      <c r="E121" s="104">
        <v>0</v>
      </c>
      <c r="F121" s="41">
        <v>1</v>
      </c>
      <c r="G121" s="71" t="s">
        <v>232</v>
      </c>
      <c r="H121" s="57" t="s">
        <v>104</v>
      </c>
      <c r="I121" s="416"/>
    </row>
    <row r="122" spans="2:9" ht="15" thickBot="1" x14ac:dyDescent="0.4">
      <c r="B122" s="58">
        <v>108</v>
      </c>
      <c r="C122" s="39">
        <v>45405</v>
      </c>
      <c r="D122" s="40">
        <v>0</v>
      </c>
      <c r="E122" s="104">
        <v>0</v>
      </c>
      <c r="F122" s="41">
        <v>1</v>
      </c>
      <c r="G122" s="71" t="s">
        <v>232</v>
      </c>
      <c r="H122" s="57" t="s">
        <v>105</v>
      </c>
      <c r="I122" s="416"/>
    </row>
    <row r="123" spans="2:9" ht="15" thickBot="1" x14ac:dyDescent="0.4">
      <c r="B123" s="11">
        <v>109</v>
      </c>
      <c r="C123" s="39">
        <v>45405</v>
      </c>
      <c r="D123" s="40">
        <v>0</v>
      </c>
      <c r="E123" s="104">
        <v>0</v>
      </c>
      <c r="F123" s="41">
        <v>1</v>
      </c>
      <c r="G123" s="71" t="s">
        <v>232</v>
      </c>
      <c r="H123" s="57" t="s">
        <v>97</v>
      </c>
      <c r="I123" s="416"/>
    </row>
    <row r="124" spans="2:9" ht="15" thickBot="1" x14ac:dyDescent="0.4">
      <c r="B124" s="58">
        <v>110</v>
      </c>
      <c r="C124" s="39">
        <v>45405</v>
      </c>
      <c r="D124" s="40">
        <v>40.25</v>
      </c>
      <c r="E124" s="104">
        <v>0</v>
      </c>
      <c r="F124" s="41">
        <v>1</v>
      </c>
      <c r="G124" s="71" t="s">
        <v>232</v>
      </c>
      <c r="H124" s="57" t="s">
        <v>102</v>
      </c>
      <c r="I124" s="416"/>
    </row>
    <row r="125" spans="2:9" ht="15" thickBot="1" x14ac:dyDescent="0.4">
      <c r="B125" s="58">
        <v>111</v>
      </c>
      <c r="C125" s="39">
        <v>45406</v>
      </c>
      <c r="D125" s="40">
        <v>103.5</v>
      </c>
      <c r="E125" s="104">
        <v>0</v>
      </c>
      <c r="F125" s="41">
        <v>1</v>
      </c>
      <c r="G125" s="71" t="s">
        <v>232</v>
      </c>
      <c r="H125" s="57" t="s">
        <v>106</v>
      </c>
      <c r="I125" s="417"/>
    </row>
    <row r="126" spans="2:9" ht="15" thickBot="1" x14ac:dyDescent="0.4">
      <c r="B126" s="11">
        <v>112</v>
      </c>
      <c r="C126" s="39">
        <v>45408</v>
      </c>
      <c r="D126" s="40">
        <v>0</v>
      </c>
      <c r="E126" s="104">
        <v>0</v>
      </c>
      <c r="F126" s="41">
        <v>1</v>
      </c>
      <c r="G126" s="71" t="s">
        <v>232</v>
      </c>
      <c r="H126" s="57" t="s">
        <v>107</v>
      </c>
      <c r="I126" s="415"/>
    </row>
    <row r="127" spans="2:9" ht="15" thickBot="1" x14ac:dyDescent="0.4">
      <c r="B127" s="58">
        <v>113</v>
      </c>
      <c r="C127" s="39">
        <v>45408</v>
      </c>
      <c r="D127" s="40">
        <v>0</v>
      </c>
      <c r="E127" s="104">
        <v>0</v>
      </c>
      <c r="F127" s="41">
        <v>1</v>
      </c>
      <c r="G127" s="71" t="s">
        <v>232</v>
      </c>
      <c r="H127" s="57" t="s">
        <v>108</v>
      </c>
      <c r="I127" s="416"/>
    </row>
    <row r="128" spans="2:9" ht="15" thickBot="1" x14ac:dyDescent="0.4">
      <c r="B128" s="58">
        <v>114</v>
      </c>
      <c r="C128" s="39">
        <v>45408</v>
      </c>
      <c r="D128" s="40">
        <v>0</v>
      </c>
      <c r="E128" s="104">
        <v>0</v>
      </c>
      <c r="F128" s="41">
        <v>1</v>
      </c>
      <c r="G128" s="71" t="s">
        <v>232</v>
      </c>
      <c r="H128" s="57" t="s">
        <v>109</v>
      </c>
      <c r="I128" s="416"/>
    </row>
    <row r="129" spans="2:9" ht="15" thickBot="1" x14ac:dyDescent="0.4">
      <c r="B129" s="11">
        <v>115</v>
      </c>
      <c r="C129" s="39">
        <v>45418</v>
      </c>
      <c r="D129" s="40">
        <v>0</v>
      </c>
      <c r="E129" s="104">
        <v>0</v>
      </c>
      <c r="F129" s="41" t="s">
        <v>45</v>
      </c>
      <c r="G129" s="71" t="s">
        <v>232</v>
      </c>
      <c r="H129" s="57" t="s">
        <v>110</v>
      </c>
      <c r="I129" s="416"/>
    </row>
    <row r="130" spans="2:9" ht="15" thickBot="1" x14ac:dyDescent="0.4">
      <c r="B130" s="58">
        <v>116</v>
      </c>
      <c r="C130" s="39">
        <v>45419</v>
      </c>
      <c r="D130" s="40">
        <v>0</v>
      </c>
      <c r="E130" s="104">
        <v>0</v>
      </c>
      <c r="F130" s="41">
        <v>1</v>
      </c>
      <c r="G130" s="71" t="s">
        <v>232</v>
      </c>
      <c r="H130" s="57" t="s">
        <v>111</v>
      </c>
      <c r="I130" s="416"/>
    </row>
    <row r="131" spans="2:9" ht="15" thickBot="1" x14ac:dyDescent="0.4">
      <c r="B131" s="58">
        <v>117</v>
      </c>
      <c r="C131" s="39">
        <v>45419</v>
      </c>
      <c r="D131" s="40">
        <v>1928.7</v>
      </c>
      <c r="E131" s="104">
        <v>0</v>
      </c>
      <c r="F131" s="41">
        <v>1</v>
      </c>
      <c r="G131" s="71" t="s">
        <v>232</v>
      </c>
      <c r="H131" s="57" t="s">
        <v>112</v>
      </c>
      <c r="I131" s="416"/>
    </row>
    <row r="132" spans="2:9" ht="15" thickBot="1" x14ac:dyDescent="0.4">
      <c r="B132" s="11">
        <v>118</v>
      </c>
      <c r="C132" s="39">
        <v>45419</v>
      </c>
      <c r="D132" s="40">
        <v>2212.9</v>
      </c>
      <c r="E132" s="104">
        <v>0</v>
      </c>
      <c r="F132" s="41">
        <v>1</v>
      </c>
      <c r="G132" s="71" t="s">
        <v>232</v>
      </c>
      <c r="H132" s="57" t="s">
        <v>113</v>
      </c>
      <c r="I132" s="416"/>
    </row>
    <row r="133" spans="2:9" ht="29.5" thickBot="1" x14ac:dyDescent="0.4">
      <c r="B133" s="58">
        <v>119</v>
      </c>
      <c r="C133" s="39">
        <v>45419</v>
      </c>
      <c r="D133" s="40">
        <v>1794</v>
      </c>
      <c r="E133" s="104">
        <v>0</v>
      </c>
      <c r="F133" s="41">
        <v>1</v>
      </c>
      <c r="G133" s="71" t="s">
        <v>232</v>
      </c>
      <c r="H133" s="57" t="s">
        <v>114</v>
      </c>
      <c r="I133" s="416"/>
    </row>
    <row r="134" spans="2:9" ht="29.5" thickBot="1" x14ac:dyDescent="0.4">
      <c r="B134" s="58">
        <v>120</v>
      </c>
      <c r="C134" s="39">
        <v>45420</v>
      </c>
      <c r="D134" s="40">
        <v>0</v>
      </c>
      <c r="E134" s="104">
        <v>0</v>
      </c>
      <c r="F134" s="41">
        <v>1</v>
      </c>
      <c r="G134" s="71" t="s">
        <v>232</v>
      </c>
      <c r="H134" s="57" t="s">
        <v>115</v>
      </c>
      <c r="I134" s="416"/>
    </row>
    <row r="135" spans="2:9" ht="29.5" thickBot="1" x14ac:dyDescent="0.4">
      <c r="B135" s="11">
        <v>121</v>
      </c>
      <c r="C135" s="39">
        <v>45420</v>
      </c>
      <c r="D135" s="40">
        <f>250.25+990</f>
        <v>1240.25</v>
      </c>
      <c r="E135" s="104">
        <v>0</v>
      </c>
      <c r="F135" s="41">
        <v>1</v>
      </c>
      <c r="G135" s="42" t="s">
        <v>16</v>
      </c>
      <c r="H135" s="57" t="s">
        <v>116</v>
      </c>
      <c r="I135" s="416"/>
    </row>
    <row r="136" spans="2:9" ht="29.5" thickBot="1" x14ac:dyDescent="0.4">
      <c r="B136" s="58">
        <v>122</v>
      </c>
      <c r="C136" s="39">
        <v>45421</v>
      </c>
      <c r="D136" s="40">
        <f>267.8+990</f>
        <v>1257.8</v>
      </c>
      <c r="E136" s="104">
        <v>0</v>
      </c>
      <c r="F136" s="41">
        <v>1</v>
      </c>
      <c r="G136" s="42" t="s">
        <v>16</v>
      </c>
      <c r="H136" s="57" t="s">
        <v>117</v>
      </c>
      <c r="I136" s="416"/>
    </row>
    <row r="137" spans="2:9" ht="15" thickBot="1" x14ac:dyDescent="0.4">
      <c r="B137" s="58">
        <v>123</v>
      </c>
      <c r="C137" s="39">
        <v>45426</v>
      </c>
      <c r="D137" s="40">
        <v>0</v>
      </c>
      <c r="E137" s="104">
        <v>0</v>
      </c>
      <c r="F137" s="41">
        <v>1</v>
      </c>
      <c r="G137" s="71" t="s">
        <v>232</v>
      </c>
      <c r="H137" s="57" t="s">
        <v>118</v>
      </c>
      <c r="I137" s="416"/>
    </row>
    <row r="138" spans="2:9" ht="15" thickBot="1" x14ac:dyDescent="0.4">
      <c r="B138" s="11">
        <v>124</v>
      </c>
      <c r="C138" s="39">
        <v>45427</v>
      </c>
      <c r="D138" s="40">
        <v>0</v>
      </c>
      <c r="E138" s="104">
        <v>0</v>
      </c>
      <c r="F138" s="41">
        <v>1</v>
      </c>
      <c r="G138" s="71" t="s">
        <v>232</v>
      </c>
      <c r="H138" s="57" t="s">
        <v>119</v>
      </c>
      <c r="I138" s="416"/>
    </row>
    <row r="139" spans="2:9" ht="29.5" thickBot="1" x14ac:dyDescent="0.4">
      <c r="B139" s="58">
        <v>125</v>
      </c>
      <c r="C139" s="39">
        <v>45427</v>
      </c>
      <c r="D139" s="40">
        <f>172.15+330</f>
        <v>502.15</v>
      </c>
      <c r="E139" s="104">
        <v>0</v>
      </c>
      <c r="F139" s="41">
        <v>1</v>
      </c>
      <c r="G139" s="42" t="s">
        <v>16</v>
      </c>
      <c r="H139" s="57" t="s">
        <v>120</v>
      </c>
      <c r="I139" s="416"/>
    </row>
    <row r="140" spans="2:9" ht="29.5" thickBot="1" x14ac:dyDescent="0.4">
      <c r="B140" s="58">
        <v>126</v>
      </c>
      <c r="C140" s="39">
        <v>45428</v>
      </c>
      <c r="D140" s="40">
        <f>148.5+990</f>
        <v>1138.5</v>
      </c>
      <c r="E140" s="104">
        <v>0</v>
      </c>
      <c r="F140" s="41">
        <v>1</v>
      </c>
      <c r="G140" s="42" t="s">
        <v>16</v>
      </c>
      <c r="H140" s="57" t="s">
        <v>121</v>
      </c>
      <c r="I140" s="416"/>
    </row>
    <row r="141" spans="2:9" ht="29.5" thickBot="1" x14ac:dyDescent="0.4">
      <c r="B141" s="11">
        <v>127</v>
      </c>
      <c r="C141" s="39">
        <v>45432</v>
      </c>
      <c r="D141" s="40">
        <f>253+1480</f>
        <v>1733</v>
      </c>
      <c r="E141" s="104">
        <v>0</v>
      </c>
      <c r="F141" s="41">
        <v>1</v>
      </c>
      <c r="G141" s="42" t="s">
        <v>16</v>
      </c>
      <c r="H141" s="57" t="s">
        <v>122</v>
      </c>
      <c r="I141" s="416"/>
    </row>
    <row r="142" spans="2:9" ht="15" thickBot="1" x14ac:dyDescent="0.4">
      <c r="B142" s="58">
        <v>128</v>
      </c>
      <c r="C142" s="39">
        <v>45433</v>
      </c>
      <c r="D142" s="40">
        <v>0</v>
      </c>
      <c r="E142" s="104">
        <v>0</v>
      </c>
      <c r="F142" s="41">
        <v>1</v>
      </c>
      <c r="G142" s="71" t="s">
        <v>232</v>
      </c>
      <c r="H142" s="57" t="s">
        <v>123</v>
      </c>
      <c r="I142" s="416"/>
    </row>
    <row r="143" spans="2:9" ht="29.5" thickBot="1" x14ac:dyDescent="0.4">
      <c r="B143" s="58">
        <v>129</v>
      </c>
      <c r="C143" s="39">
        <v>45434</v>
      </c>
      <c r="D143" s="40">
        <f>264.25+990</f>
        <v>1254.25</v>
      </c>
      <c r="E143" s="104">
        <v>0</v>
      </c>
      <c r="F143" s="41" t="s">
        <v>124</v>
      </c>
      <c r="G143" s="42" t="s">
        <v>16</v>
      </c>
      <c r="H143" s="57" t="s">
        <v>125</v>
      </c>
      <c r="I143" s="416"/>
    </row>
    <row r="144" spans="2:9" ht="15" thickBot="1" x14ac:dyDescent="0.4">
      <c r="B144" s="11">
        <v>130</v>
      </c>
      <c r="C144" s="39">
        <v>45434</v>
      </c>
      <c r="D144" s="40">
        <v>77</v>
      </c>
      <c r="E144" s="104">
        <v>0</v>
      </c>
      <c r="F144" s="41">
        <v>1</v>
      </c>
      <c r="G144" s="71" t="s">
        <v>232</v>
      </c>
      <c r="H144" s="57" t="s">
        <v>126</v>
      </c>
      <c r="I144" s="416"/>
    </row>
    <row r="145" spans="2:9" ht="15" thickBot="1" x14ac:dyDescent="0.4">
      <c r="B145" s="58">
        <v>131</v>
      </c>
      <c r="C145" s="39">
        <v>45434</v>
      </c>
      <c r="D145" s="40">
        <v>45</v>
      </c>
      <c r="E145" s="104">
        <v>0</v>
      </c>
      <c r="F145" s="41">
        <v>1</v>
      </c>
      <c r="G145" s="71" t="s">
        <v>232</v>
      </c>
      <c r="H145" s="57" t="s">
        <v>126</v>
      </c>
      <c r="I145" s="416"/>
    </row>
    <row r="146" spans="2:9" ht="15" thickBot="1" x14ac:dyDescent="0.4">
      <c r="B146" s="58">
        <v>132</v>
      </c>
      <c r="C146" s="39">
        <v>45434</v>
      </c>
      <c r="D146" s="40">
        <v>225.4</v>
      </c>
      <c r="E146" s="104">
        <v>0</v>
      </c>
      <c r="F146" s="41">
        <v>1</v>
      </c>
      <c r="G146" s="71" t="s">
        <v>232</v>
      </c>
      <c r="H146" s="57" t="s">
        <v>127</v>
      </c>
      <c r="I146" s="416"/>
    </row>
    <row r="147" spans="2:9" ht="15" thickBot="1" x14ac:dyDescent="0.4">
      <c r="B147" s="11">
        <v>133</v>
      </c>
      <c r="C147" s="39">
        <v>45434</v>
      </c>
      <c r="D147" s="40">
        <v>32</v>
      </c>
      <c r="E147" s="104">
        <v>0</v>
      </c>
      <c r="F147" s="41" t="s">
        <v>19</v>
      </c>
      <c r="G147" s="71" t="s">
        <v>232</v>
      </c>
      <c r="H147" s="57" t="s">
        <v>126</v>
      </c>
      <c r="I147" s="416"/>
    </row>
    <row r="148" spans="2:9" ht="15" thickBot="1" x14ac:dyDescent="0.4">
      <c r="B148" s="58">
        <v>134</v>
      </c>
      <c r="C148" s="39">
        <v>45435</v>
      </c>
      <c r="D148" s="40">
        <v>22.5</v>
      </c>
      <c r="E148" s="104">
        <v>0</v>
      </c>
      <c r="F148" s="41">
        <v>1</v>
      </c>
      <c r="G148" s="71" t="s">
        <v>232</v>
      </c>
      <c r="H148" s="57" t="s">
        <v>128</v>
      </c>
      <c r="I148" s="416"/>
    </row>
    <row r="149" spans="2:9" ht="15" thickBot="1" x14ac:dyDescent="0.4">
      <c r="B149" s="58">
        <v>135</v>
      </c>
      <c r="C149" s="39">
        <v>45436</v>
      </c>
      <c r="D149" s="40">
        <v>38.5</v>
      </c>
      <c r="E149" s="104">
        <v>0</v>
      </c>
      <c r="F149" s="41" t="s">
        <v>19</v>
      </c>
      <c r="G149" s="71" t="s">
        <v>232</v>
      </c>
      <c r="H149" s="57" t="s">
        <v>129</v>
      </c>
      <c r="I149" s="416"/>
    </row>
    <row r="150" spans="2:9" ht="15" thickBot="1" x14ac:dyDescent="0.4">
      <c r="B150" s="11">
        <v>136</v>
      </c>
      <c r="C150" s="39">
        <v>45436</v>
      </c>
      <c r="D150" s="40">
        <v>22.5</v>
      </c>
      <c r="E150" s="104">
        <v>0</v>
      </c>
      <c r="F150" s="41">
        <v>1</v>
      </c>
      <c r="G150" s="71" t="s">
        <v>232</v>
      </c>
      <c r="H150" s="57" t="s">
        <v>126</v>
      </c>
      <c r="I150" s="416"/>
    </row>
    <row r="151" spans="2:9" ht="29.5" thickBot="1" x14ac:dyDescent="0.4">
      <c r="B151" s="58">
        <v>137</v>
      </c>
      <c r="C151" s="39">
        <v>45436</v>
      </c>
      <c r="D151" s="40">
        <v>189.75</v>
      </c>
      <c r="E151" s="104">
        <v>0</v>
      </c>
      <c r="F151" s="41">
        <v>1</v>
      </c>
      <c r="G151" s="71" t="s">
        <v>232</v>
      </c>
      <c r="H151" s="57" t="s">
        <v>130</v>
      </c>
      <c r="I151" s="416"/>
    </row>
    <row r="152" spans="2:9" ht="15" thickBot="1" x14ac:dyDescent="0.4">
      <c r="B152" s="58">
        <v>138</v>
      </c>
      <c r="C152" s="39">
        <v>45436</v>
      </c>
      <c r="D152" s="40">
        <v>255.3</v>
      </c>
      <c r="E152" s="104">
        <v>0</v>
      </c>
      <c r="F152" s="41">
        <v>1</v>
      </c>
      <c r="G152" s="71" t="s">
        <v>232</v>
      </c>
      <c r="H152" s="57" t="s">
        <v>131</v>
      </c>
      <c r="I152" s="416"/>
    </row>
    <row r="153" spans="2:9" ht="15" thickBot="1" x14ac:dyDescent="0.4">
      <c r="B153" s="11">
        <v>139</v>
      </c>
      <c r="C153" s="39">
        <v>45436</v>
      </c>
      <c r="D153" s="40">
        <v>276</v>
      </c>
      <c r="E153" s="104">
        <v>0</v>
      </c>
      <c r="F153" s="41">
        <v>1</v>
      </c>
      <c r="G153" s="71" t="s">
        <v>232</v>
      </c>
      <c r="H153" s="57" t="s">
        <v>132</v>
      </c>
      <c r="I153" s="416"/>
    </row>
    <row r="154" spans="2:9" ht="15" thickBot="1" x14ac:dyDescent="0.4">
      <c r="B154" s="58">
        <v>140</v>
      </c>
      <c r="C154" s="39">
        <v>45436</v>
      </c>
      <c r="D154" s="40">
        <v>238.05</v>
      </c>
      <c r="E154" s="104">
        <v>0</v>
      </c>
      <c r="F154" s="41">
        <v>1</v>
      </c>
      <c r="G154" s="71" t="s">
        <v>232</v>
      </c>
      <c r="H154" s="57" t="s">
        <v>133</v>
      </c>
      <c r="I154" s="416"/>
    </row>
    <row r="155" spans="2:9" ht="44" thickBot="1" x14ac:dyDescent="0.4">
      <c r="B155" s="58">
        <v>141</v>
      </c>
      <c r="C155" s="39">
        <v>45440</v>
      </c>
      <c r="D155" s="40">
        <v>91</v>
      </c>
      <c r="E155" s="104">
        <v>0</v>
      </c>
      <c r="F155" s="41">
        <v>1</v>
      </c>
      <c r="G155" s="71" t="s">
        <v>232</v>
      </c>
      <c r="H155" s="57" t="s">
        <v>134</v>
      </c>
      <c r="I155" s="416"/>
    </row>
    <row r="156" spans="2:9" ht="29.5" thickBot="1" x14ac:dyDescent="0.4">
      <c r="B156" s="11">
        <v>142</v>
      </c>
      <c r="C156" s="39">
        <v>45441</v>
      </c>
      <c r="D156" s="40">
        <v>22.5</v>
      </c>
      <c r="E156" s="104">
        <v>0</v>
      </c>
      <c r="F156" s="41">
        <v>1</v>
      </c>
      <c r="G156" s="71" t="s">
        <v>232</v>
      </c>
      <c r="H156" s="57" t="s">
        <v>135</v>
      </c>
      <c r="I156" s="416"/>
    </row>
    <row r="157" spans="2:9" ht="15" thickBot="1" x14ac:dyDescent="0.4">
      <c r="B157" s="58">
        <v>143</v>
      </c>
      <c r="C157" s="39">
        <v>45444</v>
      </c>
      <c r="D157" s="40">
        <v>368</v>
      </c>
      <c r="E157" s="104">
        <v>0</v>
      </c>
      <c r="F157" s="41">
        <v>1</v>
      </c>
      <c r="G157" s="71" t="s">
        <v>232</v>
      </c>
      <c r="H157" s="57" t="s">
        <v>136</v>
      </c>
      <c r="I157" s="416"/>
    </row>
    <row r="158" spans="2:9" ht="29.5" thickBot="1" x14ac:dyDescent="0.4">
      <c r="B158" s="58">
        <v>144</v>
      </c>
      <c r="C158" s="39">
        <v>45446</v>
      </c>
      <c r="D158" s="40">
        <v>0</v>
      </c>
      <c r="E158" s="104">
        <v>0</v>
      </c>
      <c r="F158" s="41">
        <v>1</v>
      </c>
      <c r="G158" s="71" t="s">
        <v>232</v>
      </c>
      <c r="H158" s="57" t="s">
        <v>137</v>
      </c>
      <c r="I158" s="416"/>
    </row>
    <row r="159" spans="2:9" ht="15" thickBot="1" x14ac:dyDescent="0.4">
      <c r="B159" s="11">
        <v>145</v>
      </c>
      <c r="C159" s="39">
        <v>45446</v>
      </c>
      <c r="D159" s="40">
        <v>131.1</v>
      </c>
      <c r="E159" s="104">
        <v>0</v>
      </c>
      <c r="F159" s="41">
        <v>1</v>
      </c>
      <c r="G159" s="71" t="s">
        <v>232</v>
      </c>
      <c r="H159" s="57" t="s">
        <v>138</v>
      </c>
      <c r="I159" s="416"/>
    </row>
    <row r="160" spans="2:9" ht="15" thickBot="1" x14ac:dyDescent="0.4">
      <c r="B160" s="58">
        <v>146</v>
      </c>
      <c r="C160" s="39">
        <v>45446</v>
      </c>
      <c r="D160" s="40">
        <v>253</v>
      </c>
      <c r="E160" s="104">
        <v>0</v>
      </c>
      <c r="F160" s="41">
        <v>1</v>
      </c>
      <c r="G160" s="71" t="s">
        <v>232</v>
      </c>
      <c r="H160" s="57" t="s">
        <v>139</v>
      </c>
      <c r="I160" s="416"/>
    </row>
    <row r="161" spans="2:9" ht="15" thickBot="1" x14ac:dyDescent="0.4">
      <c r="B161" s="58">
        <v>147</v>
      </c>
      <c r="C161" s="39">
        <v>45446</v>
      </c>
      <c r="D161" s="40">
        <v>276</v>
      </c>
      <c r="E161" s="104">
        <v>0</v>
      </c>
      <c r="F161" s="41">
        <v>1</v>
      </c>
      <c r="G161" s="71" t="s">
        <v>232</v>
      </c>
      <c r="H161" s="57" t="s">
        <v>140</v>
      </c>
      <c r="I161" s="416"/>
    </row>
    <row r="162" spans="2:9" ht="15" thickBot="1" x14ac:dyDescent="0.4">
      <c r="B162" s="11">
        <v>148</v>
      </c>
      <c r="C162" s="39">
        <v>45446</v>
      </c>
      <c r="D162" s="40">
        <v>163.30000000000001</v>
      </c>
      <c r="E162" s="104">
        <v>0</v>
      </c>
      <c r="F162" s="41">
        <v>1</v>
      </c>
      <c r="G162" s="71" t="s">
        <v>232</v>
      </c>
      <c r="H162" s="57" t="s">
        <v>141</v>
      </c>
      <c r="I162" s="417"/>
    </row>
    <row r="163" spans="2:9" ht="29.5" thickBot="1" x14ac:dyDescent="0.4">
      <c r="B163" s="58">
        <v>149</v>
      </c>
      <c r="C163" s="39">
        <v>45446</v>
      </c>
      <c r="D163" s="40">
        <v>138</v>
      </c>
      <c r="E163" s="104">
        <v>0</v>
      </c>
      <c r="F163" s="41">
        <v>1</v>
      </c>
      <c r="G163" s="71" t="s">
        <v>232</v>
      </c>
      <c r="H163" s="57" t="s">
        <v>142</v>
      </c>
      <c r="I163" s="415"/>
    </row>
    <row r="164" spans="2:9" ht="29.5" thickBot="1" x14ac:dyDescent="0.4">
      <c r="B164" s="58">
        <v>150</v>
      </c>
      <c r="C164" s="39">
        <v>45446</v>
      </c>
      <c r="D164" s="40">
        <v>149.5</v>
      </c>
      <c r="E164" s="104">
        <v>0</v>
      </c>
      <c r="F164" s="41">
        <v>1</v>
      </c>
      <c r="G164" s="71" t="s">
        <v>232</v>
      </c>
      <c r="H164" s="57" t="s">
        <v>143</v>
      </c>
      <c r="I164" s="416"/>
    </row>
    <row r="165" spans="2:9" ht="15" thickBot="1" x14ac:dyDescent="0.4">
      <c r="B165" s="11">
        <v>151</v>
      </c>
      <c r="C165" s="39">
        <v>45448</v>
      </c>
      <c r="D165" s="40">
        <v>0</v>
      </c>
      <c r="E165" s="104">
        <v>0</v>
      </c>
      <c r="F165" s="41">
        <v>1</v>
      </c>
      <c r="G165" s="71" t="s">
        <v>232</v>
      </c>
      <c r="H165" s="57" t="s">
        <v>144</v>
      </c>
      <c r="I165" s="416"/>
    </row>
    <row r="166" spans="2:9" ht="15" thickBot="1" x14ac:dyDescent="0.4">
      <c r="B166" s="58">
        <v>152</v>
      </c>
      <c r="C166" s="39">
        <v>45449</v>
      </c>
      <c r="D166" s="40">
        <v>0</v>
      </c>
      <c r="E166" s="104">
        <v>0</v>
      </c>
      <c r="F166" s="41">
        <v>1</v>
      </c>
      <c r="G166" s="71" t="s">
        <v>232</v>
      </c>
      <c r="H166" s="57" t="s">
        <v>144</v>
      </c>
      <c r="I166" s="416"/>
    </row>
    <row r="167" spans="2:9" ht="29.5" thickBot="1" x14ac:dyDescent="0.4">
      <c r="B167" s="58">
        <v>153</v>
      </c>
      <c r="C167" s="39">
        <v>45449</v>
      </c>
      <c r="D167" s="40">
        <v>195.5</v>
      </c>
      <c r="E167" s="104">
        <v>0</v>
      </c>
      <c r="F167" s="41">
        <v>1</v>
      </c>
      <c r="G167" s="71" t="s">
        <v>232</v>
      </c>
      <c r="H167" s="57" t="s">
        <v>145</v>
      </c>
      <c r="I167" s="416"/>
    </row>
    <row r="168" spans="2:9" ht="15" thickBot="1" x14ac:dyDescent="0.4">
      <c r="B168" s="11">
        <v>154</v>
      </c>
      <c r="C168" s="39">
        <v>45450</v>
      </c>
      <c r="D168" s="40">
        <v>303.10000000000002</v>
      </c>
      <c r="E168" s="104">
        <v>0</v>
      </c>
      <c r="F168" s="41">
        <v>1</v>
      </c>
      <c r="G168" s="71" t="s">
        <v>232</v>
      </c>
      <c r="H168" s="57" t="s">
        <v>146</v>
      </c>
      <c r="I168" s="416"/>
    </row>
    <row r="169" spans="2:9" ht="15" thickBot="1" x14ac:dyDescent="0.4">
      <c r="B169" s="58">
        <v>155</v>
      </c>
      <c r="C169" s="39">
        <v>45450</v>
      </c>
      <c r="D169" s="40">
        <v>158.69999999999999</v>
      </c>
      <c r="E169" s="104">
        <v>0</v>
      </c>
      <c r="F169" s="41">
        <v>1</v>
      </c>
      <c r="G169" s="71" t="s">
        <v>232</v>
      </c>
      <c r="H169" s="57" t="s">
        <v>147</v>
      </c>
      <c r="I169" s="416"/>
    </row>
    <row r="170" spans="2:9" ht="15" thickBot="1" x14ac:dyDescent="0.4">
      <c r="B170" s="58">
        <v>156</v>
      </c>
      <c r="C170" s="39">
        <v>45450</v>
      </c>
      <c r="D170" s="40">
        <v>0</v>
      </c>
      <c r="E170" s="104">
        <v>0</v>
      </c>
      <c r="F170" s="41">
        <v>1</v>
      </c>
      <c r="G170" s="71" t="s">
        <v>232</v>
      </c>
      <c r="H170" s="57" t="s">
        <v>148</v>
      </c>
      <c r="I170" s="416"/>
    </row>
    <row r="171" spans="2:9" ht="15" thickBot="1" x14ac:dyDescent="0.4">
      <c r="B171" s="11">
        <v>157</v>
      </c>
      <c r="C171" s="39">
        <v>45453</v>
      </c>
      <c r="D171" s="40">
        <v>46</v>
      </c>
      <c r="E171" s="104">
        <v>0</v>
      </c>
      <c r="F171" s="41">
        <v>1</v>
      </c>
      <c r="G171" s="71" t="s">
        <v>232</v>
      </c>
      <c r="H171" s="57" t="s">
        <v>149</v>
      </c>
      <c r="I171" s="416"/>
    </row>
    <row r="172" spans="2:9" ht="29.5" thickBot="1" x14ac:dyDescent="0.4">
      <c r="B172" s="58">
        <v>158</v>
      </c>
      <c r="C172" s="39">
        <v>45453</v>
      </c>
      <c r="D172" s="40">
        <v>0</v>
      </c>
      <c r="E172" s="104">
        <v>0</v>
      </c>
      <c r="F172" s="41">
        <v>1</v>
      </c>
      <c r="G172" s="71" t="s">
        <v>232</v>
      </c>
      <c r="H172" s="57" t="s">
        <v>150</v>
      </c>
      <c r="I172" s="416"/>
    </row>
    <row r="173" spans="2:9" ht="15" thickBot="1" x14ac:dyDescent="0.4">
      <c r="B173" s="58">
        <v>159</v>
      </c>
      <c r="C173" s="39">
        <v>45453</v>
      </c>
      <c r="D173" s="40">
        <v>0</v>
      </c>
      <c r="E173" s="104">
        <v>0</v>
      </c>
      <c r="F173" s="41" t="s">
        <v>45</v>
      </c>
      <c r="G173" s="71" t="s">
        <v>232</v>
      </c>
      <c r="H173" s="57" t="s">
        <v>151</v>
      </c>
      <c r="I173" s="416"/>
    </row>
    <row r="174" spans="2:9" ht="29.5" thickBot="1" x14ac:dyDescent="0.4">
      <c r="B174" s="11">
        <v>160</v>
      </c>
      <c r="C174" s="39">
        <v>45453</v>
      </c>
      <c r="D174" s="40">
        <v>0</v>
      </c>
      <c r="E174" s="104">
        <v>0</v>
      </c>
      <c r="F174" s="41">
        <v>1</v>
      </c>
      <c r="G174" s="71" t="s">
        <v>232</v>
      </c>
      <c r="H174" s="57" t="s">
        <v>152</v>
      </c>
      <c r="I174" s="416"/>
    </row>
    <row r="175" spans="2:9" ht="15" thickBot="1" x14ac:dyDescent="0.4">
      <c r="B175" s="58">
        <v>161</v>
      </c>
      <c r="C175" s="39">
        <v>45453</v>
      </c>
      <c r="D175" s="40">
        <v>172.5</v>
      </c>
      <c r="E175" s="104">
        <v>0</v>
      </c>
      <c r="F175" s="41">
        <v>1</v>
      </c>
      <c r="G175" s="71" t="s">
        <v>232</v>
      </c>
      <c r="H175" s="57" t="s">
        <v>153</v>
      </c>
      <c r="I175" s="416"/>
    </row>
    <row r="176" spans="2:9" ht="15" thickBot="1" x14ac:dyDescent="0.4">
      <c r="B176" s="58">
        <v>162</v>
      </c>
      <c r="C176" s="39">
        <v>45453</v>
      </c>
      <c r="D176" s="40">
        <v>138</v>
      </c>
      <c r="E176" s="104">
        <v>0</v>
      </c>
      <c r="F176" s="41">
        <v>1</v>
      </c>
      <c r="G176" s="71" t="s">
        <v>232</v>
      </c>
      <c r="H176" s="57" t="s">
        <v>154</v>
      </c>
      <c r="I176" s="416"/>
    </row>
    <row r="177" spans="2:9" ht="15" thickBot="1" x14ac:dyDescent="0.4">
      <c r="B177" s="11">
        <v>163</v>
      </c>
      <c r="C177" s="39">
        <v>45453</v>
      </c>
      <c r="D177" s="40">
        <v>724.5</v>
      </c>
      <c r="E177" s="104">
        <v>0</v>
      </c>
      <c r="F177" s="41">
        <v>1</v>
      </c>
      <c r="G177" s="71" t="s">
        <v>232</v>
      </c>
      <c r="H177" s="57" t="s">
        <v>155</v>
      </c>
      <c r="I177" s="416"/>
    </row>
    <row r="178" spans="2:9" ht="15" thickBot="1" x14ac:dyDescent="0.4">
      <c r="B178" s="58">
        <v>164</v>
      </c>
      <c r="C178" s="39">
        <v>45454</v>
      </c>
      <c r="D178" s="40">
        <v>303.10000000000002</v>
      </c>
      <c r="E178" s="104">
        <v>0</v>
      </c>
      <c r="F178" s="41">
        <v>1</v>
      </c>
      <c r="G178" s="71" t="s">
        <v>232</v>
      </c>
      <c r="H178" s="57" t="s">
        <v>156</v>
      </c>
      <c r="I178" s="416"/>
    </row>
    <row r="179" spans="2:9" ht="29.5" thickBot="1" x14ac:dyDescent="0.4">
      <c r="B179" s="58">
        <v>165</v>
      </c>
      <c r="C179" s="39">
        <v>45454</v>
      </c>
      <c r="D179" s="40">
        <v>36.799999999999997</v>
      </c>
      <c r="E179" s="104">
        <v>0</v>
      </c>
      <c r="F179" s="41">
        <v>1</v>
      </c>
      <c r="G179" s="71" t="s">
        <v>232</v>
      </c>
      <c r="H179" s="57" t="s">
        <v>157</v>
      </c>
      <c r="I179" s="416"/>
    </row>
    <row r="180" spans="2:9" ht="29.5" thickBot="1" x14ac:dyDescent="0.4">
      <c r="B180" s="11">
        <v>166</v>
      </c>
      <c r="C180" s="39">
        <v>45454</v>
      </c>
      <c r="D180" s="40">
        <v>0</v>
      </c>
      <c r="E180" s="104">
        <v>0</v>
      </c>
      <c r="F180" s="41">
        <v>1</v>
      </c>
      <c r="G180" s="71" t="s">
        <v>232</v>
      </c>
      <c r="H180" s="57" t="s">
        <v>158</v>
      </c>
      <c r="I180" s="416"/>
    </row>
    <row r="181" spans="2:9" ht="15" thickBot="1" x14ac:dyDescent="0.4">
      <c r="B181" s="58">
        <v>167</v>
      </c>
      <c r="C181" s="39">
        <v>45454</v>
      </c>
      <c r="D181" s="40">
        <v>345</v>
      </c>
      <c r="E181" s="104">
        <v>0</v>
      </c>
      <c r="F181" s="41">
        <v>1</v>
      </c>
      <c r="G181" s="71" t="s">
        <v>232</v>
      </c>
      <c r="H181" s="57" t="s">
        <v>159</v>
      </c>
      <c r="I181" s="416"/>
    </row>
    <row r="182" spans="2:9" ht="15" thickBot="1" x14ac:dyDescent="0.4">
      <c r="B182" s="58">
        <v>168</v>
      </c>
      <c r="C182" s="39">
        <v>45454</v>
      </c>
      <c r="D182" s="40">
        <v>276</v>
      </c>
      <c r="E182" s="104">
        <v>0</v>
      </c>
      <c r="F182" s="41">
        <v>1</v>
      </c>
      <c r="G182" s="71" t="s">
        <v>232</v>
      </c>
      <c r="H182" s="57" t="s">
        <v>160</v>
      </c>
      <c r="I182" s="416"/>
    </row>
    <row r="183" spans="2:9" ht="29.5" thickBot="1" x14ac:dyDescent="0.4">
      <c r="B183" s="11">
        <v>169</v>
      </c>
      <c r="C183" s="39">
        <v>45455</v>
      </c>
      <c r="D183" s="40">
        <v>179.4</v>
      </c>
      <c r="E183" s="104">
        <v>0</v>
      </c>
      <c r="F183" s="41">
        <v>1</v>
      </c>
      <c r="G183" s="71" t="s">
        <v>232</v>
      </c>
      <c r="H183" s="57" t="s">
        <v>161</v>
      </c>
      <c r="I183" s="416"/>
    </row>
    <row r="184" spans="2:9" ht="29.5" thickBot="1" x14ac:dyDescent="0.4">
      <c r="B184" s="58">
        <v>170</v>
      </c>
      <c r="C184" s="39">
        <v>45457</v>
      </c>
      <c r="D184" s="40">
        <v>232.3</v>
      </c>
      <c r="E184" s="104">
        <v>0</v>
      </c>
      <c r="F184" s="41">
        <v>1</v>
      </c>
      <c r="G184" s="71" t="s">
        <v>232</v>
      </c>
      <c r="H184" s="57" t="s">
        <v>162</v>
      </c>
      <c r="I184" s="416"/>
    </row>
    <row r="185" spans="2:9" ht="29.5" thickBot="1" x14ac:dyDescent="0.4">
      <c r="B185" s="58">
        <v>171</v>
      </c>
      <c r="C185" s="39">
        <v>45457</v>
      </c>
      <c r="D185" s="40">
        <v>0</v>
      </c>
      <c r="E185" s="104">
        <v>0</v>
      </c>
      <c r="F185" s="41">
        <v>1</v>
      </c>
      <c r="G185" s="71" t="s">
        <v>232</v>
      </c>
      <c r="H185" s="57" t="s">
        <v>163</v>
      </c>
      <c r="I185" s="416"/>
    </row>
    <row r="186" spans="2:9" ht="15" thickBot="1" x14ac:dyDescent="0.4">
      <c r="B186" s="11">
        <v>172</v>
      </c>
      <c r="C186" s="39">
        <v>45457</v>
      </c>
      <c r="D186" s="40">
        <v>131.1</v>
      </c>
      <c r="E186" s="104">
        <v>0</v>
      </c>
      <c r="F186" s="41">
        <v>1</v>
      </c>
      <c r="G186" s="71" t="s">
        <v>232</v>
      </c>
      <c r="H186" s="57" t="s">
        <v>164</v>
      </c>
      <c r="I186" s="416"/>
    </row>
    <row r="187" spans="2:9" ht="15" thickBot="1" x14ac:dyDescent="0.4">
      <c r="B187" s="58">
        <v>173</v>
      </c>
      <c r="C187" s="39">
        <v>45457</v>
      </c>
      <c r="D187" s="40">
        <v>253</v>
      </c>
      <c r="E187" s="104">
        <v>0</v>
      </c>
      <c r="F187" s="41">
        <v>1</v>
      </c>
      <c r="G187" s="71" t="s">
        <v>232</v>
      </c>
      <c r="H187" s="57" t="s">
        <v>165</v>
      </c>
      <c r="I187" s="416"/>
    </row>
    <row r="188" spans="2:9" ht="15" thickBot="1" x14ac:dyDescent="0.4">
      <c r="B188" s="58">
        <v>174</v>
      </c>
      <c r="C188" s="39">
        <v>45457</v>
      </c>
      <c r="D188" s="40">
        <v>276</v>
      </c>
      <c r="E188" s="104">
        <v>0</v>
      </c>
      <c r="F188" s="41">
        <v>1</v>
      </c>
      <c r="G188" s="71" t="s">
        <v>232</v>
      </c>
      <c r="H188" s="57" t="s">
        <v>166</v>
      </c>
      <c r="I188" s="416"/>
    </row>
    <row r="189" spans="2:9" ht="15" thickBot="1" x14ac:dyDescent="0.4">
      <c r="B189" s="11">
        <v>175</v>
      </c>
      <c r="C189" s="39">
        <v>45457</v>
      </c>
      <c r="D189" s="40">
        <v>163.30000000000001</v>
      </c>
      <c r="E189" s="104">
        <v>0</v>
      </c>
      <c r="F189" s="41">
        <v>1</v>
      </c>
      <c r="G189" s="71" t="s">
        <v>232</v>
      </c>
      <c r="H189" s="57" t="s">
        <v>167</v>
      </c>
      <c r="I189" s="416"/>
    </row>
    <row r="190" spans="2:9" ht="29.5" thickBot="1" x14ac:dyDescent="0.4">
      <c r="B190" s="58">
        <v>176</v>
      </c>
      <c r="C190" s="39">
        <v>45457</v>
      </c>
      <c r="D190" s="40">
        <v>138</v>
      </c>
      <c r="E190" s="104">
        <v>0</v>
      </c>
      <c r="F190" s="41">
        <v>1</v>
      </c>
      <c r="G190" s="71" t="s">
        <v>232</v>
      </c>
      <c r="H190" s="57" t="s">
        <v>168</v>
      </c>
      <c r="I190" s="416"/>
    </row>
    <row r="191" spans="2:9" ht="29.5" thickBot="1" x14ac:dyDescent="0.4">
      <c r="B191" s="58">
        <v>177</v>
      </c>
      <c r="C191" s="39">
        <v>45457</v>
      </c>
      <c r="D191" s="40">
        <v>149.5</v>
      </c>
      <c r="E191" s="104">
        <v>0</v>
      </c>
      <c r="F191" s="41">
        <v>1</v>
      </c>
      <c r="G191" s="71" t="s">
        <v>232</v>
      </c>
      <c r="H191" s="57" t="s">
        <v>143</v>
      </c>
      <c r="I191" s="416"/>
    </row>
    <row r="192" spans="2:9" ht="15" thickBot="1" x14ac:dyDescent="0.4">
      <c r="B192" s="11">
        <v>178</v>
      </c>
      <c r="C192" s="39">
        <v>45457</v>
      </c>
      <c r="D192" s="40">
        <v>161</v>
      </c>
      <c r="E192" s="104">
        <v>0</v>
      </c>
      <c r="F192" s="41">
        <v>1</v>
      </c>
      <c r="G192" s="71" t="s">
        <v>232</v>
      </c>
      <c r="H192" s="57" t="s">
        <v>169</v>
      </c>
      <c r="I192" s="416"/>
    </row>
    <row r="193" spans="2:9" ht="15" thickBot="1" x14ac:dyDescent="0.4">
      <c r="B193" s="58">
        <v>179</v>
      </c>
      <c r="C193" s="39">
        <v>45461</v>
      </c>
      <c r="D193" s="40">
        <v>66.7</v>
      </c>
      <c r="E193" s="104">
        <v>0</v>
      </c>
      <c r="F193" s="41">
        <v>1</v>
      </c>
      <c r="G193" s="71" t="s">
        <v>232</v>
      </c>
      <c r="H193" s="57" t="s">
        <v>170</v>
      </c>
      <c r="I193" s="416"/>
    </row>
    <row r="194" spans="2:9" ht="15" thickBot="1" x14ac:dyDescent="0.4">
      <c r="B194" s="58">
        <v>180</v>
      </c>
      <c r="C194" s="39">
        <v>45461</v>
      </c>
      <c r="D194" s="40">
        <v>0</v>
      </c>
      <c r="E194" s="104">
        <v>0</v>
      </c>
      <c r="F194" s="41">
        <v>1</v>
      </c>
      <c r="G194" s="71" t="s">
        <v>232</v>
      </c>
      <c r="H194" s="57" t="s">
        <v>171</v>
      </c>
      <c r="I194" s="416"/>
    </row>
    <row r="195" spans="2:9" ht="15" thickBot="1" x14ac:dyDescent="0.4">
      <c r="B195" s="11">
        <v>181</v>
      </c>
      <c r="C195" s="39">
        <v>45461</v>
      </c>
      <c r="D195" s="40">
        <v>368</v>
      </c>
      <c r="E195" s="104">
        <v>0</v>
      </c>
      <c r="F195" s="41">
        <v>1</v>
      </c>
      <c r="G195" s="71" t="s">
        <v>232</v>
      </c>
      <c r="H195" s="57" t="s">
        <v>171</v>
      </c>
      <c r="I195" s="416"/>
    </row>
    <row r="196" spans="2:9" ht="29.5" thickBot="1" x14ac:dyDescent="0.4">
      <c r="B196" s="58">
        <v>182</v>
      </c>
      <c r="C196" s="39">
        <v>45463</v>
      </c>
      <c r="D196" s="40">
        <v>0</v>
      </c>
      <c r="E196" s="104">
        <v>0</v>
      </c>
      <c r="F196" s="41">
        <v>1</v>
      </c>
      <c r="G196" s="71" t="s">
        <v>232</v>
      </c>
      <c r="H196" s="57" t="s">
        <v>163</v>
      </c>
      <c r="I196" s="416"/>
    </row>
    <row r="197" spans="2:9" ht="15" thickBot="1" x14ac:dyDescent="0.4">
      <c r="B197" s="58">
        <v>183</v>
      </c>
      <c r="C197" s="39">
        <v>45463</v>
      </c>
      <c r="D197" s="40">
        <v>131.1</v>
      </c>
      <c r="E197" s="104">
        <v>0</v>
      </c>
      <c r="F197" s="41">
        <v>1</v>
      </c>
      <c r="G197" s="71" t="s">
        <v>232</v>
      </c>
      <c r="H197" s="57" t="s">
        <v>164</v>
      </c>
      <c r="I197" s="416"/>
    </row>
    <row r="198" spans="2:9" ht="15" thickBot="1" x14ac:dyDescent="0.4">
      <c r="B198" s="11">
        <v>184</v>
      </c>
      <c r="C198" s="39">
        <v>45463</v>
      </c>
      <c r="D198" s="40">
        <v>253</v>
      </c>
      <c r="E198" s="104">
        <v>0</v>
      </c>
      <c r="F198" s="41">
        <v>1</v>
      </c>
      <c r="G198" s="71" t="s">
        <v>232</v>
      </c>
      <c r="H198" s="57" t="s">
        <v>165</v>
      </c>
      <c r="I198" s="416"/>
    </row>
    <row r="199" spans="2:9" ht="15" thickBot="1" x14ac:dyDescent="0.4">
      <c r="B199" s="58">
        <v>185</v>
      </c>
      <c r="C199" s="39">
        <v>45463</v>
      </c>
      <c r="D199" s="40">
        <v>276</v>
      </c>
      <c r="E199" s="104">
        <v>0</v>
      </c>
      <c r="F199" s="41">
        <v>1</v>
      </c>
      <c r="G199" s="71" t="s">
        <v>232</v>
      </c>
      <c r="H199" s="57" t="s">
        <v>166</v>
      </c>
      <c r="I199" s="417"/>
    </row>
    <row r="200" spans="2:9" ht="15" thickBot="1" x14ac:dyDescent="0.4">
      <c r="B200" s="58">
        <v>186</v>
      </c>
      <c r="C200" s="39">
        <v>45463</v>
      </c>
      <c r="D200" s="40">
        <v>163.30000000000001</v>
      </c>
      <c r="E200" s="104">
        <v>0</v>
      </c>
      <c r="F200" s="41">
        <v>1</v>
      </c>
      <c r="G200" s="71" t="s">
        <v>232</v>
      </c>
      <c r="H200" s="57" t="s">
        <v>167</v>
      </c>
      <c r="I200" s="415"/>
    </row>
    <row r="201" spans="2:9" ht="29.5" thickBot="1" x14ac:dyDescent="0.4">
      <c r="B201" s="11">
        <v>187</v>
      </c>
      <c r="C201" s="39">
        <v>45463</v>
      </c>
      <c r="D201" s="40">
        <v>138</v>
      </c>
      <c r="E201" s="104">
        <v>0</v>
      </c>
      <c r="F201" s="41">
        <v>1</v>
      </c>
      <c r="G201" s="71" t="s">
        <v>232</v>
      </c>
      <c r="H201" s="57" t="s">
        <v>168</v>
      </c>
      <c r="I201" s="416"/>
    </row>
    <row r="202" spans="2:9" ht="29.5" thickBot="1" x14ac:dyDescent="0.4">
      <c r="B202" s="58">
        <v>188</v>
      </c>
      <c r="C202" s="39">
        <v>45463</v>
      </c>
      <c r="D202" s="40">
        <v>149.5</v>
      </c>
      <c r="E202" s="104">
        <v>0</v>
      </c>
      <c r="F202" s="41">
        <v>1</v>
      </c>
      <c r="G202" s="71" t="s">
        <v>232</v>
      </c>
      <c r="H202" s="57" t="s">
        <v>143</v>
      </c>
      <c r="I202" s="416"/>
    </row>
    <row r="203" spans="2:9" ht="15" thickBot="1" x14ac:dyDescent="0.4">
      <c r="B203" s="58">
        <v>189</v>
      </c>
      <c r="C203" s="39">
        <v>45464</v>
      </c>
      <c r="D203" s="40">
        <v>0</v>
      </c>
      <c r="E203" s="104">
        <v>0</v>
      </c>
      <c r="F203" s="41" t="s">
        <v>48</v>
      </c>
      <c r="G203" s="71" t="s">
        <v>232</v>
      </c>
      <c r="H203" s="57" t="s">
        <v>172</v>
      </c>
      <c r="I203" s="416"/>
    </row>
    <row r="204" spans="2:9" ht="15" thickBot="1" x14ac:dyDescent="0.4">
      <c r="B204" s="11">
        <v>190</v>
      </c>
      <c r="C204" s="39">
        <v>45464</v>
      </c>
      <c r="D204" s="40">
        <v>0</v>
      </c>
      <c r="E204" s="104">
        <v>0</v>
      </c>
      <c r="F204" s="41">
        <v>1</v>
      </c>
      <c r="G204" s="71" t="s">
        <v>232</v>
      </c>
      <c r="H204" s="57" t="s">
        <v>173</v>
      </c>
      <c r="I204" s="416"/>
    </row>
    <row r="205" spans="2:9" ht="15" thickBot="1" x14ac:dyDescent="0.4">
      <c r="B205" s="58">
        <v>191</v>
      </c>
      <c r="C205" s="39">
        <v>45471</v>
      </c>
      <c r="D205" s="40">
        <v>276</v>
      </c>
      <c r="E205" s="104">
        <v>0</v>
      </c>
      <c r="F205" s="41">
        <v>1</v>
      </c>
      <c r="G205" s="71" t="s">
        <v>232</v>
      </c>
      <c r="H205" s="57" t="s">
        <v>174</v>
      </c>
      <c r="I205" s="416"/>
    </row>
    <row r="206" spans="2:9" ht="15" thickBot="1" x14ac:dyDescent="0.4">
      <c r="B206" s="58">
        <v>192</v>
      </c>
      <c r="C206" s="39">
        <v>45471</v>
      </c>
      <c r="D206" s="40">
        <v>0</v>
      </c>
      <c r="E206" s="104">
        <v>0</v>
      </c>
      <c r="F206" s="41">
        <v>1</v>
      </c>
      <c r="G206" s="71" t="s">
        <v>232</v>
      </c>
      <c r="H206" s="57" t="s">
        <v>175</v>
      </c>
      <c r="I206" s="416"/>
    </row>
    <row r="207" spans="2:9" ht="15" thickBot="1" x14ac:dyDescent="0.4">
      <c r="B207" s="11">
        <v>193</v>
      </c>
      <c r="C207" s="39">
        <v>45476</v>
      </c>
      <c r="D207" s="40">
        <v>0</v>
      </c>
      <c r="E207" s="104">
        <v>0</v>
      </c>
      <c r="F207" s="41">
        <v>1</v>
      </c>
      <c r="G207" s="71" t="s">
        <v>232</v>
      </c>
      <c r="H207" s="57" t="s">
        <v>176</v>
      </c>
      <c r="I207" s="416"/>
    </row>
    <row r="208" spans="2:9" ht="15" thickBot="1" x14ac:dyDescent="0.4">
      <c r="B208" s="58">
        <v>194</v>
      </c>
      <c r="C208" s="39">
        <v>45476</v>
      </c>
      <c r="D208" s="40">
        <v>0</v>
      </c>
      <c r="E208" s="104">
        <v>0</v>
      </c>
      <c r="F208" s="41">
        <v>1</v>
      </c>
      <c r="G208" s="71" t="s">
        <v>232</v>
      </c>
      <c r="H208" s="57" t="s">
        <v>176</v>
      </c>
      <c r="I208" s="416"/>
    </row>
    <row r="209" spans="2:9" ht="15" thickBot="1" x14ac:dyDescent="0.4">
      <c r="B209" s="58">
        <v>195</v>
      </c>
      <c r="C209" s="39">
        <v>45476</v>
      </c>
      <c r="D209" s="40">
        <v>0</v>
      </c>
      <c r="E209" s="104">
        <v>0</v>
      </c>
      <c r="F209" s="41">
        <v>1</v>
      </c>
      <c r="G209" s="71" t="s">
        <v>232</v>
      </c>
      <c r="H209" s="57" t="s">
        <v>229</v>
      </c>
      <c r="I209" s="416"/>
    </row>
    <row r="210" spans="2:9" ht="15" thickBot="1" x14ac:dyDescent="0.4">
      <c r="B210" s="11">
        <v>196</v>
      </c>
      <c r="C210" s="39">
        <v>45476</v>
      </c>
      <c r="D210" s="40">
        <v>0</v>
      </c>
      <c r="E210" s="104">
        <v>0</v>
      </c>
      <c r="F210" s="41">
        <v>1</v>
      </c>
      <c r="G210" s="71" t="s">
        <v>232</v>
      </c>
      <c r="H210" s="57" t="s">
        <v>177</v>
      </c>
      <c r="I210" s="416"/>
    </row>
    <row r="211" spans="2:9" ht="15" thickBot="1" x14ac:dyDescent="0.4">
      <c r="B211" s="58">
        <v>197</v>
      </c>
      <c r="C211" s="39">
        <v>45476</v>
      </c>
      <c r="D211" s="40">
        <v>0</v>
      </c>
      <c r="E211" s="104">
        <v>0</v>
      </c>
      <c r="F211" s="41">
        <v>1</v>
      </c>
      <c r="G211" s="71" t="s">
        <v>232</v>
      </c>
      <c r="H211" s="57" t="s">
        <v>177</v>
      </c>
      <c r="I211" s="416"/>
    </row>
    <row r="212" spans="2:9" ht="15" thickBot="1" x14ac:dyDescent="0.4">
      <c r="B212" s="58">
        <v>198</v>
      </c>
      <c r="C212" s="39">
        <v>45476</v>
      </c>
      <c r="D212" s="40">
        <v>170.85</v>
      </c>
      <c r="E212" s="104">
        <v>0</v>
      </c>
      <c r="F212" s="41">
        <v>1</v>
      </c>
      <c r="G212" s="71" t="s">
        <v>232</v>
      </c>
      <c r="H212" s="57" t="s">
        <v>178</v>
      </c>
      <c r="I212" s="416"/>
    </row>
    <row r="213" spans="2:9" ht="15" thickBot="1" x14ac:dyDescent="0.4">
      <c r="B213" s="11">
        <v>199</v>
      </c>
      <c r="C213" s="39">
        <v>45476</v>
      </c>
      <c r="D213" s="40">
        <v>333.5</v>
      </c>
      <c r="E213" s="104">
        <v>0</v>
      </c>
      <c r="F213" s="41">
        <v>1</v>
      </c>
      <c r="G213" s="71" t="s">
        <v>232</v>
      </c>
      <c r="H213" s="57" t="s">
        <v>179</v>
      </c>
      <c r="I213" s="416"/>
    </row>
    <row r="214" spans="2:9" ht="15" thickBot="1" x14ac:dyDescent="0.4">
      <c r="B214" s="58">
        <v>200</v>
      </c>
      <c r="C214" s="39">
        <v>45476</v>
      </c>
      <c r="D214" s="40">
        <v>207</v>
      </c>
      <c r="E214" s="104">
        <v>0</v>
      </c>
      <c r="F214" s="41">
        <v>1</v>
      </c>
      <c r="G214" s="71" t="s">
        <v>232</v>
      </c>
      <c r="H214" s="57" t="s">
        <v>180</v>
      </c>
      <c r="I214" s="416"/>
    </row>
    <row r="215" spans="2:9" ht="15" thickBot="1" x14ac:dyDescent="0.4">
      <c r="B215" s="58">
        <v>201</v>
      </c>
      <c r="C215" s="39">
        <v>45476</v>
      </c>
      <c r="D215" s="40">
        <v>0</v>
      </c>
      <c r="E215" s="104">
        <v>0</v>
      </c>
      <c r="F215" s="41">
        <v>1</v>
      </c>
      <c r="G215" s="71" t="s">
        <v>232</v>
      </c>
      <c r="H215" s="57" t="s">
        <v>181</v>
      </c>
      <c r="I215" s="416"/>
    </row>
    <row r="216" spans="2:9" ht="15" thickBot="1" x14ac:dyDescent="0.4">
      <c r="B216" s="11">
        <v>202</v>
      </c>
      <c r="C216" s="39">
        <v>45476</v>
      </c>
      <c r="D216" s="40">
        <v>149.5</v>
      </c>
      <c r="E216" s="104">
        <v>0</v>
      </c>
      <c r="F216" s="41">
        <v>1</v>
      </c>
      <c r="G216" s="71" t="s">
        <v>232</v>
      </c>
      <c r="H216" s="57" t="s">
        <v>182</v>
      </c>
      <c r="I216" s="416"/>
    </row>
    <row r="217" spans="2:9" ht="15" thickBot="1" x14ac:dyDescent="0.4">
      <c r="B217" s="58">
        <v>203</v>
      </c>
      <c r="C217" s="39">
        <v>45482</v>
      </c>
      <c r="D217" s="40">
        <v>276</v>
      </c>
      <c r="E217" s="104">
        <v>0</v>
      </c>
      <c r="F217" s="41">
        <v>1</v>
      </c>
      <c r="G217" s="71" t="s">
        <v>232</v>
      </c>
      <c r="H217" s="57" t="s">
        <v>183</v>
      </c>
      <c r="I217" s="416"/>
    </row>
    <row r="218" spans="2:9" ht="29.5" thickBot="1" x14ac:dyDescent="0.4">
      <c r="B218" s="58">
        <v>204</v>
      </c>
      <c r="C218" s="39">
        <v>45482</v>
      </c>
      <c r="D218" s="40">
        <v>263.35000000000002</v>
      </c>
      <c r="E218" s="104">
        <v>0</v>
      </c>
      <c r="F218" s="41">
        <v>1</v>
      </c>
      <c r="G218" s="71" t="s">
        <v>232</v>
      </c>
      <c r="H218" s="57" t="s">
        <v>184</v>
      </c>
      <c r="I218" s="416"/>
    </row>
    <row r="219" spans="2:9" ht="15" thickBot="1" x14ac:dyDescent="0.4">
      <c r="B219" s="11">
        <v>205</v>
      </c>
      <c r="C219" s="39">
        <v>45482</v>
      </c>
      <c r="D219" s="40">
        <v>276</v>
      </c>
      <c r="E219" s="104">
        <v>0</v>
      </c>
      <c r="F219" s="41">
        <v>1</v>
      </c>
      <c r="G219" s="71" t="s">
        <v>232</v>
      </c>
      <c r="H219" s="57" t="s">
        <v>185</v>
      </c>
      <c r="I219" s="416"/>
    </row>
    <row r="220" spans="2:9" ht="15" thickBot="1" x14ac:dyDescent="0.4">
      <c r="B220" s="58">
        <v>206</v>
      </c>
      <c r="C220" s="39">
        <v>45482</v>
      </c>
      <c r="D220" s="40">
        <v>155.25</v>
      </c>
      <c r="E220" s="104">
        <v>0</v>
      </c>
      <c r="F220" s="41">
        <v>1</v>
      </c>
      <c r="G220" s="71" t="s">
        <v>232</v>
      </c>
      <c r="H220" s="57" t="s">
        <v>186</v>
      </c>
      <c r="I220" s="416"/>
    </row>
    <row r="221" spans="2:9" ht="15" thickBot="1" x14ac:dyDescent="0.4">
      <c r="B221" s="58">
        <v>207</v>
      </c>
      <c r="C221" s="39">
        <v>45484</v>
      </c>
      <c r="D221" s="40">
        <v>0</v>
      </c>
      <c r="E221" s="104">
        <v>0</v>
      </c>
      <c r="F221" s="41" t="s">
        <v>45</v>
      </c>
      <c r="G221" s="71" t="s">
        <v>232</v>
      </c>
      <c r="H221" s="57" t="s">
        <v>187</v>
      </c>
      <c r="I221" s="416"/>
    </row>
    <row r="222" spans="2:9" ht="15" thickBot="1" x14ac:dyDescent="0.4">
      <c r="B222" s="11">
        <v>208</v>
      </c>
      <c r="C222" s="39">
        <v>45489</v>
      </c>
      <c r="D222" s="40">
        <v>0</v>
      </c>
      <c r="E222" s="104">
        <v>0</v>
      </c>
      <c r="F222" s="41" t="s">
        <v>45</v>
      </c>
      <c r="G222" s="71" t="s">
        <v>232</v>
      </c>
      <c r="H222" s="57" t="s">
        <v>187</v>
      </c>
      <c r="I222" s="416"/>
    </row>
    <row r="223" spans="2:9" ht="15" thickBot="1" x14ac:dyDescent="0.4">
      <c r="B223" s="58">
        <v>209</v>
      </c>
      <c r="C223" s="39">
        <v>45491</v>
      </c>
      <c r="D223" s="40">
        <v>0</v>
      </c>
      <c r="E223" s="104">
        <v>0</v>
      </c>
      <c r="F223" s="41">
        <v>1</v>
      </c>
      <c r="G223" s="71" t="s">
        <v>232</v>
      </c>
      <c r="H223" s="57" t="s">
        <v>188</v>
      </c>
      <c r="I223" s="416"/>
    </row>
    <row r="224" spans="2:9" ht="15" thickBot="1" x14ac:dyDescent="0.4">
      <c r="B224" s="58">
        <v>210</v>
      </c>
      <c r="C224" s="39">
        <v>45492</v>
      </c>
      <c r="D224" s="40">
        <v>0</v>
      </c>
      <c r="E224" s="104">
        <v>0</v>
      </c>
      <c r="F224" s="41" t="s">
        <v>19</v>
      </c>
      <c r="G224" s="71" t="s">
        <v>232</v>
      </c>
      <c r="H224" s="57" t="s">
        <v>189</v>
      </c>
      <c r="I224" s="416"/>
    </row>
    <row r="225" spans="2:9" ht="15" thickBot="1" x14ac:dyDescent="0.4">
      <c r="B225" s="11">
        <v>211</v>
      </c>
      <c r="C225" s="39">
        <v>45496</v>
      </c>
      <c r="D225" s="40">
        <v>950</v>
      </c>
      <c r="E225" s="104">
        <v>0</v>
      </c>
      <c r="F225" s="41" t="s">
        <v>19</v>
      </c>
      <c r="G225" s="71" t="s">
        <v>232</v>
      </c>
      <c r="H225" s="57" t="s">
        <v>46</v>
      </c>
      <c r="I225" s="416"/>
    </row>
    <row r="226" spans="2:9" ht="15" thickBot="1" x14ac:dyDescent="0.4">
      <c r="B226" s="58">
        <v>212</v>
      </c>
      <c r="C226" s="39">
        <v>45509</v>
      </c>
      <c r="D226" s="40">
        <v>0</v>
      </c>
      <c r="E226" s="104">
        <v>0</v>
      </c>
      <c r="F226" s="41">
        <v>1</v>
      </c>
      <c r="G226" s="71" t="s">
        <v>232</v>
      </c>
      <c r="H226" s="57" t="s">
        <v>190</v>
      </c>
      <c r="I226" s="416"/>
    </row>
    <row r="227" spans="2:9" ht="15" thickBot="1" x14ac:dyDescent="0.4">
      <c r="B227" s="58">
        <v>213</v>
      </c>
      <c r="C227" s="39">
        <v>45524</v>
      </c>
      <c r="D227" s="40">
        <v>0</v>
      </c>
      <c r="E227" s="104">
        <v>0</v>
      </c>
      <c r="F227" s="41">
        <v>1</v>
      </c>
      <c r="G227" s="71" t="s">
        <v>232</v>
      </c>
      <c r="H227" s="57" t="s">
        <v>191</v>
      </c>
      <c r="I227" s="416"/>
    </row>
    <row r="228" spans="2:9" ht="15" thickBot="1" x14ac:dyDescent="0.4">
      <c r="B228" s="11">
        <v>214</v>
      </c>
      <c r="C228" s="39">
        <v>45524</v>
      </c>
      <c r="D228" s="40">
        <v>126.5</v>
      </c>
      <c r="E228" s="104">
        <v>0</v>
      </c>
      <c r="F228" s="41">
        <v>1</v>
      </c>
      <c r="G228" s="71" t="s">
        <v>232</v>
      </c>
      <c r="H228" s="57" t="s">
        <v>192</v>
      </c>
      <c r="I228" s="416"/>
    </row>
    <row r="229" spans="2:9" ht="15" thickBot="1" x14ac:dyDescent="0.4">
      <c r="B229" s="58">
        <v>215</v>
      </c>
      <c r="C229" s="39">
        <v>45524</v>
      </c>
      <c r="D229" s="40">
        <v>253</v>
      </c>
      <c r="E229" s="104">
        <v>0</v>
      </c>
      <c r="F229" s="41">
        <v>1</v>
      </c>
      <c r="G229" s="71" t="s">
        <v>232</v>
      </c>
      <c r="H229" s="57" t="s">
        <v>193</v>
      </c>
      <c r="I229" s="416"/>
    </row>
    <row r="230" spans="2:9" ht="15" thickBot="1" x14ac:dyDescent="0.4">
      <c r="B230" s="58">
        <v>216</v>
      </c>
      <c r="C230" s="39">
        <v>45524</v>
      </c>
      <c r="D230" s="40">
        <v>138</v>
      </c>
      <c r="E230" s="104">
        <v>0</v>
      </c>
      <c r="F230" s="41">
        <v>1</v>
      </c>
      <c r="G230" s="71" t="s">
        <v>232</v>
      </c>
      <c r="H230" s="57" t="s">
        <v>194</v>
      </c>
      <c r="I230" s="416"/>
    </row>
    <row r="231" spans="2:9" ht="15" thickBot="1" x14ac:dyDescent="0.4">
      <c r="B231" s="11">
        <v>217</v>
      </c>
      <c r="C231" s="39">
        <v>45524</v>
      </c>
      <c r="D231" s="40">
        <v>276</v>
      </c>
      <c r="E231" s="104">
        <v>0</v>
      </c>
      <c r="F231" s="41">
        <v>1</v>
      </c>
      <c r="G231" s="71" t="s">
        <v>232</v>
      </c>
      <c r="H231" s="57" t="s">
        <v>195</v>
      </c>
      <c r="I231" s="416"/>
    </row>
    <row r="232" spans="2:9" ht="15" thickBot="1" x14ac:dyDescent="0.4">
      <c r="B232" s="58">
        <v>218</v>
      </c>
      <c r="C232" s="39">
        <v>45524</v>
      </c>
      <c r="D232" s="40">
        <v>163.30000000000001</v>
      </c>
      <c r="E232" s="104">
        <v>0</v>
      </c>
      <c r="F232" s="41">
        <v>1</v>
      </c>
      <c r="G232" s="71" t="s">
        <v>232</v>
      </c>
      <c r="H232" s="57" t="s">
        <v>196</v>
      </c>
      <c r="I232" s="416"/>
    </row>
    <row r="233" spans="2:9" ht="15" thickBot="1" x14ac:dyDescent="0.4">
      <c r="B233" s="58">
        <v>219</v>
      </c>
      <c r="C233" s="39">
        <v>45524</v>
      </c>
      <c r="D233" s="40">
        <v>0</v>
      </c>
      <c r="E233" s="104">
        <v>0</v>
      </c>
      <c r="F233" s="41">
        <v>1</v>
      </c>
      <c r="G233" s="71" t="s">
        <v>232</v>
      </c>
      <c r="H233" s="57" t="s">
        <v>197</v>
      </c>
      <c r="I233" s="416"/>
    </row>
    <row r="234" spans="2:9" ht="15" thickBot="1" x14ac:dyDescent="0.4">
      <c r="B234" s="11">
        <v>220</v>
      </c>
      <c r="C234" s="39">
        <v>45525</v>
      </c>
      <c r="D234" s="40">
        <v>0</v>
      </c>
      <c r="E234" s="104">
        <v>0</v>
      </c>
      <c r="F234" s="41">
        <v>1</v>
      </c>
      <c r="G234" s="71" t="s">
        <v>232</v>
      </c>
      <c r="H234" s="57" t="s">
        <v>198</v>
      </c>
      <c r="I234" s="416"/>
    </row>
    <row r="235" spans="2:9" ht="15" thickBot="1" x14ac:dyDescent="0.4">
      <c r="B235" s="58">
        <v>221</v>
      </c>
      <c r="C235" s="39">
        <v>45532</v>
      </c>
      <c r="D235" s="40">
        <v>30.5</v>
      </c>
      <c r="E235" s="104">
        <v>0</v>
      </c>
      <c r="F235" s="41" t="s">
        <v>45</v>
      </c>
      <c r="G235" s="71" t="s">
        <v>232</v>
      </c>
      <c r="H235" s="57" t="s">
        <v>46</v>
      </c>
      <c r="I235" s="416"/>
    </row>
    <row r="236" spans="2:9" ht="15" thickBot="1" x14ac:dyDescent="0.4">
      <c r="B236" s="58">
        <v>222</v>
      </c>
      <c r="C236" s="39">
        <v>45537</v>
      </c>
      <c r="D236" s="40">
        <v>0</v>
      </c>
      <c r="E236" s="104">
        <v>0</v>
      </c>
      <c r="F236" s="41" t="s">
        <v>45</v>
      </c>
      <c r="G236" s="71" t="s">
        <v>232</v>
      </c>
      <c r="H236" s="57" t="s">
        <v>199</v>
      </c>
      <c r="I236" s="417"/>
    </row>
    <row r="237" spans="2:9" ht="15" thickBot="1" x14ac:dyDescent="0.4">
      <c r="B237" s="11">
        <v>223</v>
      </c>
      <c r="C237" s="39">
        <v>45541</v>
      </c>
      <c r="D237" s="40">
        <v>0</v>
      </c>
      <c r="E237" s="104">
        <v>0</v>
      </c>
      <c r="F237" s="41" t="s">
        <v>45</v>
      </c>
      <c r="G237" s="71" t="s">
        <v>232</v>
      </c>
      <c r="H237" s="63" t="s">
        <v>200</v>
      </c>
      <c r="I237" s="418"/>
    </row>
    <row r="238" spans="2:9" ht="29.5" thickBot="1" x14ac:dyDescent="0.4">
      <c r="B238" s="58">
        <v>224</v>
      </c>
      <c r="C238" s="39">
        <v>45544</v>
      </c>
      <c r="D238" s="40">
        <v>0</v>
      </c>
      <c r="E238" s="104">
        <v>0</v>
      </c>
      <c r="F238" s="41">
        <v>1</v>
      </c>
      <c r="G238" s="71" t="s">
        <v>232</v>
      </c>
      <c r="H238" s="63" t="s">
        <v>201</v>
      </c>
      <c r="I238" s="419"/>
    </row>
    <row r="239" spans="2:9" ht="29.5" thickBot="1" x14ac:dyDescent="0.4">
      <c r="B239" s="58">
        <v>225</v>
      </c>
      <c r="C239" s="39">
        <v>45544</v>
      </c>
      <c r="D239" s="40">
        <v>0</v>
      </c>
      <c r="E239" s="104">
        <v>0</v>
      </c>
      <c r="F239" s="41">
        <v>1</v>
      </c>
      <c r="G239" s="71" t="s">
        <v>232</v>
      </c>
      <c r="H239" s="63" t="s">
        <v>202</v>
      </c>
      <c r="I239" s="419"/>
    </row>
    <row r="240" spans="2:9" ht="29.5" thickBot="1" x14ac:dyDescent="0.4">
      <c r="B240" s="11">
        <v>226</v>
      </c>
      <c r="C240" s="39">
        <v>45544</v>
      </c>
      <c r="D240" s="40">
        <v>263.35000000000002</v>
      </c>
      <c r="E240" s="104">
        <v>0</v>
      </c>
      <c r="F240" s="41">
        <v>1</v>
      </c>
      <c r="G240" s="71" t="s">
        <v>232</v>
      </c>
      <c r="H240" s="63" t="s">
        <v>203</v>
      </c>
      <c r="I240" s="419"/>
    </row>
    <row r="241" spans="2:9" ht="29.5" thickBot="1" x14ac:dyDescent="0.4">
      <c r="B241" s="58">
        <v>227</v>
      </c>
      <c r="C241" s="39">
        <v>45544</v>
      </c>
      <c r="D241" s="40">
        <v>276</v>
      </c>
      <c r="E241" s="104">
        <v>0</v>
      </c>
      <c r="F241" s="41">
        <v>1</v>
      </c>
      <c r="G241" s="71" t="s">
        <v>232</v>
      </c>
      <c r="H241" s="63" t="s">
        <v>204</v>
      </c>
      <c r="I241" s="419"/>
    </row>
    <row r="242" spans="2:9" ht="29.5" thickBot="1" x14ac:dyDescent="0.4">
      <c r="B242" s="58">
        <v>228</v>
      </c>
      <c r="C242" s="39">
        <v>45544</v>
      </c>
      <c r="D242" s="40">
        <v>155.25</v>
      </c>
      <c r="E242" s="104">
        <v>0</v>
      </c>
      <c r="F242" s="41">
        <v>1</v>
      </c>
      <c r="G242" s="71" t="s">
        <v>232</v>
      </c>
      <c r="H242" s="63" t="s">
        <v>205</v>
      </c>
      <c r="I242" s="419"/>
    </row>
    <row r="243" spans="2:9" ht="29.5" thickBot="1" x14ac:dyDescent="0.4">
      <c r="B243" s="11">
        <v>229</v>
      </c>
      <c r="C243" s="39">
        <v>45545</v>
      </c>
      <c r="D243" s="40">
        <v>0</v>
      </c>
      <c r="E243" s="104">
        <v>0</v>
      </c>
      <c r="F243" s="41">
        <v>1</v>
      </c>
      <c r="G243" s="71" t="s">
        <v>232</v>
      </c>
      <c r="H243" s="63" t="s">
        <v>206</v>
      </c>
      <c r="I243" s="419"/>
    </row>
    <row r="244" spans="2:9" ht="29.5" thickBot="1" x14ac:dyDescent="0.4">
      <c r="B244" s="58">
        <v>230</v>
      </c>
      <c r="C244" s="39">
        <v>45545</v>
      </c>
      <c r="D244" s="40">
        <v>0</v>
      </c>
      <c r="E244" s="104">
        <v>0</v>
      </c>
      <c r="F244" s="41">
        <v>1</v>
      </c>
      <c r="G244" s="71" t="s">
        <v>232</v>
      </c>
      <c r="H244" s="63" t="s">
        <v>207</v>
      </c>
      <c r="I244" s="419"/>
    </row>
    <row r="245" spans="2:9" ht="29.5" thickBot="1" x14ac:dyDescent="0.4">
      <c r="B245" s="58">
        <v>231</v>
      </c>
      <c r="C245" s="39">
        <v>45545</v>
      </c>
      <c r="D245" s="40">
        <v>276</v>
      </c>
      <c r="E245" s="104">
        <v>0</v>
      </c>
      <c r="F245" s="41">
        <v>1</v>
      </c>
      <c r="G245" s="71" t="s">
        <v>232</v>
      </c>
      <c r="H245" s="63" t="s">
        <v>208</v>
      </c>
      <c r="I245" s="419"/>
    </row>
    <row r="246" spans="2:9" ht="29.5" thickBot="1" x14ac:dyDescent="0.4">
      <c r="B246" s="11">
        <v>232</v>
      </c>
      <c r="C246" s="39">
        <v>45545</v>
      </c>
      <c r="D246" s="40">
        <v>226.55</v>
      </c>
      <c r="E246" s="104">
        <v>0</v>
      </c>
      <c r="F246" s="41">
        <v>1</v>
      </c>
      <c r="G246" s="71" t="s">
        <v>232</v>
      </c>
      <c r="H246" s="63" t="s">
        <v>209</v>
      </c>
      <c r="I246" s="419"/>
    </row>
    <row r="247" spans="2:9" ht="29.5" thickBot="1" x14ac:dyDescent="0.4">
      <c r="B247" s="58">
        <v>233</v>
      </c>
      <c r="C247" s="39">
        <v>45545</v>
      </c>
      <c r="D247" s="40">
        <v>155.25</v>
      </c>
      <c r="E247" s="104">
        <v>0</v>
      </c>
      <c r="F247" s="41">
        <v>1</v>
      </c>
      <c r="G247" s="71" t="s">
        <v>232</v>
      </c>
      <c r="H247" s="63" t="s">
        <v>210</v>
      </c>
      <c r="I247" s="419"/>
    </row>
    <row r="248" spans="2:9" ht="15" thickBot="1" x14ac:dyDescent="0.4">
      <c r="B248" s="58">
        <v>234</v>
      </c>
      <c r="C248" s="39">
        <v>45546</v>
      </c>
      <c r="D248" s="40">
        <v>0</v>
      </c>
      <c r="E248" s="104">
        <v>0</v>
      </c>
      <c r="F248" s="41">
        <v>1</v>
      </c>
      <c r="G248" s="71" t="s">
        <v>232</v>
      </c>
      <c r="H248" s="63" t="s">
        <v>211</v>
      </c>
      <c r="I248" s="419"/>
    </row>
    <row r="249" spans="2:9" ht="15" thickBot="1" x14ac:dyDescent="0.4">
      <c r="B249" s="11">
        <v>235</v>
      </c>
      <c r="C249" s="39">
        <v>45553</v>
      </c>
      <c r="D249" s="40">
        <v>0</v>
      </c>
      <c r="E249" s="104">
        <v>0</v>
      </c>
      <c r="F249" s="41" t="s">
        <v>19</v>
      </c>
      <c r="G249" s="71" t="s">
        <v>232</v>
      </c>
      <c r="H249" s="63" t="s">
        <v>212</v>
      </c>
      <c r="I249" s="419"/>
    </row>
    <row r="250" spans="2:9" ht="15" thickBot="1" x14ac:dyDescent="0.4">
      <c r="B250" s="58">
        <v>236</v>
      </c>
      <c r="C250" s="39">
        <v>45553</v>
      </c>
      <c r="D250" s="40">
        <v>0</v>
      </c>
      <c r="E250" s="104">
        <v>0</v>
      </c>
      <c r="F250" s="41">
        <v>1</v>
      </c>
      <c r="G250" s="71" t="s">
        <v>232</v>
      </c>
      <c r="H250" s="63" t="s">
        <v>213</v>
      </c>
      <c r="I250" s="419"/>
    </row>
    <row r="251" spans="2:9" ht="15" thickBot="1" x14ac:dyDescent="0.4">
      <c r="B251" s="58">
        <v>237</v>
      </c>
      <c r="C251" s="39">
        <v>45553</v>
      </c>
      <c r="D251" s="40">
        <v>0</v>
      </c>
      <c r="E251" s="104">
        <v>0</v>
      </c>
      <c r="F251" s="41">
        <v>1</v>
      </c>
      <c r="G251" s="71" t="s">
        <v>232</v>
      </c>
      <c r="H251" s="63" t="s">
        <v>213</v>
      </c>
      <c r="I251" s="419"/>
    </row>
    <row r="252" spans="2:9" ht="15" thickBot="1" x14ac:dyDescent="0.4">
      <c r="B252" s="11">
        <v>238</v>
      </c>
      <c r="C252" s="39">
        <v>45553</v>
      </c>
      <c r="D252" s="40">
        <v>0</v>
      </c>
      <c r="E252" s="104">
        <v>0</v>
      </c>
      <c r="F252" s="41">
        <v>1</v>
      </c>
      <c r="G252" s="71" t="s">
        <v>232</v>
      </c>
      <c r="H252" s="63" t="s">
        <v>213</v>
      </c>
      <c r="I252" s="419"/>
    </row>
    <row r="253" spans="2:9" ht="15" thickBot="1" x14ac:dyDescent="0.4">
      <c r="B253" s="58">
        <v>239</v>
      </c>
      <c r="C253" s="39">
        <v>45553</v>
      </c>
      <c r="D253" s="40">
        <v>0</v>
      </c>
      <c r="E253" s="104">
        <v>0</v>
      </c>
      <c r="F253" s="41">
        <v>1</v>
      </c>
      <c r="G253" s="71" t="s">
        <v>232</v>
      </c>
      <c r="H253" s="63" t="s">
        <v>213</v>
      </c>
      <c r="I253" s="419"/>
    </row>
    <row r="254" spans="2:9" ht="44" thickBot="1" x14ac:dyDescent="0.4">
      <c r="B254" s="58">
        <v>240</v>
      </c>
      <c r="C254" s="39">
        <v>45559</v>
      </c>
      <c r="D254" s="40">
        <v>22.5</v>
      </c>
      <c r="E254" s="104">
        <v>0</v>
      </c>
      <c r="F254" s="41">
        <v>1</v>
      </c>
      <c r="G254" s="71" t="s">
        <v>232</v>
      </c>
      <c r="H254" s="63" t="s">
        <v>214</v>
      </c>
      <c r="I254" s="419"/>
    </row>
    <row r="255" spans="2:9" ht="44" thickBot="1" x14ac:dyDescent="0.4">
      <c r="B255" s="11">
        <v>241</v>
      </c>
      <c r="C255" s="39">
        <v>45560</v>
      </c>
      <c r="D255" s="40">
        <v>22.5</v>
      </c>
      <c r="E255" s="104">
        <v>0</v>
      </c>
      <c r="F255" s="41">
        <v>1</v>
      </c>
      <c r="G255" s="71" t="s">
        <v>232</v>
      </c>
      <c r="H255" s="63" t="s">
        <v>214</v>
      </c>
      <c r="I255" s="419"/>
    </row>
    <row r="256" spans="2:9" ht="15" thickBot="1" x14ac:dyDescent="0.4">
      <c r="B256" s="58">
        <v>242</v>
      </c>
      <c r="C256" s="39">
        <v>45560</v>
      </c>
      <c r="D256" s="40">
        <v>0</v>
      </c>
      <c r="E256" s="104">
        <v>0</v>
      </c>
      <c r="F256" s="41" t="s">
        <v>19</v>
      </c>
      <c r="G256" s="71" t="s">
        <v>232</v>
      </c>
      <c r="H256" s="63" t="s">
        <v>215</v>
      </c>
      <c r="I256" s="419"/>
    </row>
    <row r="257" spans="2:9" ht="15" thickBot="1" x14ac:dyDescent="0.4">
      <c r="B257" s="58">
        <v>243</v>
      </c>
      <c r="C257" s="39">
        <v>45567</v>
      </c>
      <c r="D257" s="40">
        <v>0</v>
      </c>
      <c r="E257" s="104">
        <v>0</v>
      </c>
      <c r="F257" s="41" t="s">
        <v>45</v>
      </c>
      <c r="G257" s="71" t="s">
        <v>232</v>
      </c>
      <c r="H257" s="63" t="s">
        <v>216</v>
      </c>
      <c r="I257" s="419"/>
    </row>
    <row r="258" spans="2:9" ht="29.5" thickBot="1" x14ac:dyDescent="0.4">
      <c r="B258" s="11">
        <v>244</v>
      </c>
      <c r="C258" s="39">
        <v>45569</v>
      </c>
      <c r="D258" s="40">
        <f>262.25+1110</f>
        <v>1372.25</v>
      </c>
      <c r="E258" s="104">
        <v>0</v>
      </c>
      <c r="F258" s="41">
        <v>1</v>
      </c>
      <c r="G258" s="42" t="s">
        <v>16</v>
      </c>
      <c r="H258" s="63" t="s">
        <v>217</v>
      </c>
      <c r="I258" s="419"/>
    </row>
    <row r="259" spans="2:9" ht="29.5" thickBot="1" x14ac:dyDescent="0.4">
      <c r="B259" s="58">
        <v>245</v>
      </c>
      <c r="C259" s="39">
        <v>45572</v>
      </c>
      <c r="D259" s="40">
        <f>264.25+990</f>
        <v>1254.25</v>
      </c>
      <c r="E259" s="104">
        <v>0</v>
      </c>
      <c r="F259" s="41">
        <v>1</v>
      </c>
      <c r="G259" s="42" t="s">
        <v>16</v>
      </c>
      <c r="H259" s="63" t="s">
        <v>218</v>
      </c>
      <c r="I259" s="419"/>
    </row>
    <row r="260" spans="2:9" ht="15" thickBot="1" x14ac:dyDescent="0.4">
      <c r="B260" s="58">
        <v>246</v>
      </c>
      <c r="C260" s="39">
        <v>45574</v>
      </c>
      <c r="D260" s="40">
        <v>91</v>
      </c>
      <c r="E260" s="104">
        <v>0</v>
      </c>
      <c r="F260" s="41">
        <v>1</v>
      </c>
      <c r="G260" s="71" t="s">
        <v>232</v>
      </c>
      <c r="H260" s="63" t="s">
        <v>219</v>
      </c>
      <c r="I260" s="419"/>
    </row>
    <row r="261" spans="2:9" ht="15" thickBot="1" x14ac:dyDescent="0.4">
      <c r="B261" s="11">
        <v>247</v>
      </c>
      <c r="C261" s="39">
        <v>45575</v>
      </c>
      <c r="D261" s="40">
        <v>0</v>
      </c>
      <c r="E261" s="104">
        <v>0</v>
      </c>
      <c r="F261" s="41" t="s">
        <v>45</v>
      </c>
      <c r="G261" s="71" t="s">
        <v>232</v>
      </c>
      <c r="H261" s="63" t="s">
        <v>220</v>
      </c>
      <c r="I261" s="419"/>
    </row>
    <row r="262" spans="2:9" ht="15" thickBot="1" x14ac:dyDescent="0.4">
      <c r="B262" s="58">
        <v>248</v>
      </c>
      <c r="C262" s="39">
        <v>45575</v>
      </c>
      <c r="D262" s="40">
        <v>0</v>
      </c>
      <c r="E262" s="104">
        <v>0</v>
      </c>
      <c r="F262" s="41">
        <v>1</v>
      </c>
      <c r="G262" s="71" t="s">
        <v>232</v>
      </c>
      <c r="H262" s="63" t="s">
        <v>221</v>
      </c>
      <c r="I262" s="419"/>
    </row>
    <row r="263" spans="2:9" ht="15" thickBot="1" x14ac:dyDescent="0.4">
      <c r="B263" s="58">
        <v>249</v>
      </c>
      <c r="C263" s="39">
        <v>45579</v>
      </c>
      <c r="D263" s="40">
        <v>0</v>
      </c>
      <c r="E263" s="104">
        <v>0</v>
      </c>
      <c r="F263" s="41" t="s">
        <v>45</v>
      </c>
      <c r="G263" s="71" t="s">
        <v>232</v>
      </c>
      <c r="H263" s="63" t="s">
        <v>222</v>
      </c>
      <c r="I263" s="419"/>
    </row>
    <row r="264" spans="2:9" ht="15" thickBot="1" x14ac:dyDescent="0.4">
      <c r="B264" s="11">
        <v>250</v>
      </c>
      <c r="C264" s="39">
        <v>45580</v>
      </c>
      <c r="D264" s="40">
        <v>0</v>
      </c>
      <c r="E264" s="104">
        <v>0</v>
      </c>
      <c r="F264" s="41">
        <v>1</v>
      </c>
      <c r="G264" s="71" t="s">
        <v>232</v>
      </c>
      <c r="H264" s="63" t="s">
        <v>223</v>
      </c>
      <c r="I264" s="419"/>
    </row>
    <row r="265" spans="2:9" ht="15" thickBot="1" x14ac:dyDescent="0.4">
      <c r="B265" s="58">
        <v>251</v>
      </c>
      <c r="C265" s="39">
        <v>45580</v>
      </c>
      <c r="D265" s="40">
        <v>0</v>
      </c>
      <c r="E265" s="104">
        <v>0</v>
      </c>
      <c r="F265" s="41">
        <v>1</v>
      </c>
      <c r="G265" s="71" t="s">
        <v>232</v>
      </c>
      <c r="H265" s="63" t="s">
        <v>224</v>
      </c>
      <c r="I265" s="419"/>
    </row>
    <row r="266" spans="2:9" ht="15" thickBot="1" x14ac:dyDescent="0.4">
      <c r="B266" s="58">
        <v>252</v>
      </c>
      <c r="C266" s="39">
        <v>45580</v>
      </c>
      <c r="D266" s="40">
        <v>0</v>
      </c>
      <c r="E266" s="104">
        <v>0</v>
      </c>
      <c r="F266" s="41">
        <v>1</v>
      </c>
      <c r="G266" s="71" t="s">
        <v>232</v>
      </c>
      <c r="H266" s="63" t="s">
        <v>223</v>
      </c>
      <c r="I266" s="419"/>
    </row>
    <row r="267" spans="2:9" ht="15" thickBot="1" x14ac:dyDescent="0.4">
      <c r="B267" s="26" t="s">
        <v>3</v>
      </c>
      <c r="C267" s="28"/>
      <c r="D267" s="59">
        <f>SUM(D15:D266)</f>
        <v>41844.959999999999</v>
      </c>
      <c r="E267" s="65">
        <f>SUM(E263:E266)</f>
        <v>0</v>
      </c>
      <c r="F267" s="16">
        <v>252</v>
      </c>
      <c r="G267" s="49"/>
      <c r="H267" s="50"/>
      <c r="I267" s="420"/>
    </row>
    <row r="269" spans="2:9" x14ac:dyDescent="0.35">
      <c r="B269" t="s">
        <v>227</v>
      </c>
    </row>
    <row r="270" spans="2:9" x14ac:dyDescent="0.35">
      <c r="B270" s="60" t="s">
        <v>228</v>
      </c>
    </row>
  </sheetData>
  <autoFilter ref="B7:I267" xr:uid="{2B09B45B-E075-4B82-9D53-D8459D93D2E1}"/>
  <mergeCells count="9">
    <mergeCell ref="I126:I162"/>
    <mergeCell ref="I163:I199"/>
    <mergeCell ref="I200:I236"/>
    <mergeCell ref="I237:I267"/>
    <mergeCell ref="B5:C5"/>
    <mergeCell ref="I8:I12"/>
    <mergeCell ref="I15:I51"/>
    <mergeCell ref="I52:I88"/>
    <mergeCell ref="I89:I125"/>
  </mergeCells>
  <pageMargins left="0.70866141732283472" right="0.70866141732283472" top="0.74803149606299213" bottom="0.74803149606299213" header="0.31496062992125984" footer="0.31496062992125984"/>
  <pageSetup paperSize="9" scale="38" fitToHeight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501C1-F841-43CC-AF86-CA5A3302C979}">
  <sheetPr>
    <pageSetUpPr fitToPage="1"/>
  </sheetPr>
  <dimension ref="A1:J139"/>
  <sheetViews>
    <sheetView topLeftCell="A84" zoomScaleNormal="100" zoomScaleSheetLayoutView="80" workbookViewId="0">
      <selection sqref="A1:H138"/>
    </sheetView>
  </sheetViews>
  <sheetFormatPr defaultRowHeight="14.5" x14ac:dyDescent="0.35"/>
  <cols>
    <col min="2" max="2" width="22.453125" style="231" bestFit="1" customWidth="1"/>
    <col min="3" max="3" width="16.81640625" style="232" customWidth="1"/>
    <col min="4" max="4" width="16.81640625" style="61" customWidth="1"/>
    <col min="5" max="5" width="47.453125" style="131" bestFit="1" customWidth="1"/>
    <col min="6" max="6" width="33.81640625" style="61" bestFit="1" customWidth="1"/>
    <col min="7" max="7" width="33.81640625" style="373" bestFit="1" customWidth="1"/>
    <col min="8" max="8" width="34.54296875" customWidth="1"/>
  </cols>
  <sheetData>
    <row r="1" spans="1:10" x14ac:dyDescent="0.35">
      <c r="A1" s="373" t="s">
        <v>1276</v>
      </c>
    </row>
    <row r="2" spans="1:10" x14ac:dyDescent="0.35">
      <c r="A2" s="444" t="s">
        <v>226</v>
      </c>
      <c r="B2" s="445"/>
      <c r="C2" s="445"/>
      <c r="D2" s="445"/>
      <c r="E2" s="445"/>
      <c r="F2" s="445"/>
      <c r="G2" s="445"/>
      <c r="H2" s="445"/>
    </row>
    <row r="5" spans="1:10" x14ac:dyDescent="0.35">
      <c r="A5" s="432" t="s">
        <v>1013</v>
      </c>
      <c r="B5" s="432"/>
      <c r="C5" s="446"/>
      <c r="D5" s="73"/>
      <c r="E5" s="321"/>
      <c r="F5" s="73"/>
      <c r="G5" s="172"/>
    </row>
    <row r="6" spans="1:10" s="322" customFormat="1" ht="15" thickBot="1" x14ac:dyDescent="0.4">
      <c r="A6" s="322" t="s">
        <v>1014</v>
      </c>
      <c r="B6" s="323"/>
      <c r="C6" s="324"/>
      <c r="D6" s="325"/>
      <c r="E6" s="326"/>
      <c r="F6" s="325"/>
      <c r="G6" s="327"/>
    </row>
    <row r="7" spans="1:10" s="332" customFormat="1" ht="39.65" customHeight="1" thickBot="1" x14ac:dyDescent="0.4">
      <c r="A7" s="328">
        <v>2023</v>
      </c>
      <c r="B7" s="329" t="s">
        <v>6</v>
      </c>
      <c r="C7" s="330" t="s">
        <v>13</v>
      </c>
      <c r="D7" s="298" t="s">
        <v>14</v>
      </c>
      <c r="E7" s="38" t="s">
        <v>11</v>
      </c>
      <c r="F7" s="331" t="s">
        <v>8</v>
      </c>
      <c r="G7" s="206" t="s">
        <v>9</v>
      </c>
      <c r="H7" s="56" t="s">
        <v>15</v>
      </c>
    </row>
    <row r="8" spans="1:10" ht="28.5" thickBot="1" x14ac:dyDescent="0.4">
      <c r="A8" s="333" t="s">
        <v>0</v>
      </c>
      <c r="B8" s="75" t="s">
        <v>1015</v>
      </c>
      <c r="C8" s="334">
        <f>249.35+248</f>
        <v>497.35</v>
      </c>
      <c r="D8" s="13">
        <v>0</v>
      </c>
      <c r="E8" s="335">
        <v>1</v>
      </c>
      <c r="F8" s="336" t="s">
        <v>1016</v>
      </c>
      <c r="G8" s="337" t="s">
        <v>1017</v>
      </c>
      <c r="H8" s="447" t="s">
        <v>1018</v>
      </c>
      <c r="J8" s="338"/>
    </row>
    <row r="9" spans="1:10" ht="28.5" thickBot="1" x14ac:dyDescent="0.4">
      <c r="A9" s="11" t="s">
        <v>1</v>
      </c>
      <c r="B9" s="75" t="s">
        <v>1015</v>
      </c>
      <c r="C9" s="339">
        <f>394.75+248</f>
        <v>642.75</v>
      </c>
      <c r="D9" s="9">
        <v>0</v>
      </c>
      <c r="E9" s="340">
        <v>1</v>
      </c>
      <c r="F9" s="336" t="s">
        <v>1016</v>
      </c>
      <c r="G9" s="337" t="s">
        <v>1019</v>
      </c>
      <c r="H9" s="448"/>
    </row>
    <row r="10" spans="1:10" ht="28.5" thickBot="1" x14ac:dyDescent="0.4">
      <c r="A10" s="11" t="s">
        <v>2</v>
      </c>
      <c r="B10" s="88" t="s">
        <v>1020</v>
      </c>
      <c r="C10" s="341">
        <v>123</v>
      </c>
      <c r="D10" s="14">
        <v>0</v>
      </c>
      <c r="E10" s="14" t="s">
        <v>1021</v>
      </c>
      <c r="F10" s="125" t="s">
        <v>1022</v>
      </c>
      <c r="G10" s="342" t="s">
        <v>1023</v>
      </c>
      <c r="H10" s="448"/>
    </row>
    <row r="11" spans="1:10" ht="28.5" thickBot="1" x14ac:dyDescent="0.4">
      <c r="A11" s="11" t="s">
        <v>377</v>
      </c>
      <c r="B11" s="88" t="s">
        <v>1024</v>
      </c>
      <c r="C11" s="341">
        <v>169.5</v>
      </c>
      <c r="D11" s="14">
        <v>0</v>
      </c>
      <c r="E11" s="14" t="s">
        <v>1021</v>
      </c>
      <c r="F11" s="14" t="s">
        <v>1022</v>
      </c>
      <c r="G11" s="343" t="s">
        <v>1025</v>
      </c>
      <c r="H11" s="422"/>
    </row>
    <row r="12" spans="1:10" ht="28.5" thickBot="1" x14ac:dyDescent="0.4">
      <c r="A12" s="11" t="s">
        <v>379</v>
      </c>
      <c r="B12" s="88" t="s">
        <v>1020</v>
      </c>
      <c r="C12" s="341">
        <v>142.5</v>
      </c>
      <c r="D12" s="14">
        <v>0</v>
      </c>
      <c r="E12" s="14">
        <v>1</v>
      </c>
      <c r="F12" s="14" t="s">
        <v>1022</v>
      </c>
      <c r="G12" s="343" t="s">
        <v>1023</v>
      </c>
      <c r="H12" s="422"/>
    </row>
    <row r="13" spans="1:10" ht="15" thickBot="1" x14ac:dyDescent="0.4">
      <c r="A13" s="19" t="s">
        <v>3</v>
      </c>
      <c r="B13" s="344"/>
      <c r="C13" s="345">
        <f>SUM(C8:C12)</f>
        <v>1575.1</v>
      </c>
      <c r="D13" s="78">
        <f>SUM(D8:D12)</f>
        <v>0</v>
      </c>
      <c r="E13" s="78">
        <f>SUM(E8:E12)+2</f>
        <v>5</v>
      </c>
      <c r="F13" s="126"/>
      <c r="G13" s="346"/>
      <c r="H13" s="423"/>
    </row>
    <row r="14" spans="1:10" ht="15" thickBot="1" x14ac:dyDescent="0.4">
      <c r="A14" s="22"/>
      <c r="B14" s="347"/>
      <c r="C14" s="348"/>
      <c r="D14" s="127"/>
      <c r="E14" s="128"/>
      <c r="F14" s="128"/>
      <c r="G14" s="349"/>
    </row>
    <row r="15" spans="1:10" ht="29.5" thickBot="1" x14ac:dyDescent="0.4">
      <c r="A15" s="17">
        <v>2024</v>
      </c>
      <c r="B15" s="350" t="s">
        <v>6</v>
      </c>
      <c r="C15" s="351" t="s">
        <v>7</v>
      </c>
      <c r="D15" s="26" t="s">
        <v>14</v>
      </c>
      <c r="E15" s="3" t="s">
        <v>11</v>
      </c>
      <c r="F15" s="374" t="s">
        <v>8</v>
      </c>
      <c r="G15" s="352" t="s">
        <v>9</v>
      </c>
      <c r="H15" s="206" t="s">
        <v>15</v>
      </c>
    </row>
    <row r="16" spans="1:10" ht="28.5" thickBot="1" x14ac:dyDescent="0.4">
      <c r="A16" s="333" t="s">
        <v>0</v>
      </c>
      <c r="B16" s="353" t="s">
        <v>1026</v>
      </c>
      <c r="C16" s="354">
        <f>392.8+660</f>
        <v>1052.8</v>
      </c>
      <c r="D16" s="124">
        <v>0</v>
      </c>
      <c r="E16" s="124">
        <v>1</v>
      </c>
      <c r="F16" s="70" t="s">
        <v>1016</v>
      </c>
      <c r="G16" s="355" t="s">
        <v>1027</v>
      </c>
      <c r="H16" s="437" t="s">
        <v>1018</v>
      </c>
    </row>
    <row r="17" spans="1:8" ht="28.5" thickBot="1" x14ac:dyDescent="0.4">
      <c r="A17" s="11" t="s">
        <v>1</v>
      </c>
      <c r="B17" s="356" t="s">
        <v>1028</v>
      </c>
      <c r="C17" s="341">
        <f>372.4-44+374</f>
        <v>702.4</v>
      </c>
      <c r="D17" s="14">
        <v>0</v>
      </c>
      <c r="E17" s="14">
        <v>1</v>
      </c>
      <c r="F17" s="70" t="s">
        <v>1016</v>
      </c>
      <c r="G17" s="343" t="s">
        <v>1029</v>
      </c>
      <c r="H17" s="437"/>
    </row>
    <row r="18" spans="1:8" ht="15" thickBot="1" x14ac:dyDescent="0.4">
      <c r="A18" s="333" t="s">
        <v>2</v>
      </c>
      <c r="B18" s="356" t="s">
        <v>1030</v>
      </c>
      <c r="C18" s="341">
        <f>394.75+330</f>
        <v>724.75</v>
      </c>
      <c r="D18" s="14">
        <v>0</v>
      </c>
      <c r="E18" s="14">
        <v>1</v>
      </c>
      <c r="F18" s="70" t="s">
        <v>1016</v>
      </c>
      <c r="G18" s="343" t="s">
        <v>1031</v>
      </c>
      <c r="H18" s="437"/>
    </row>
    <row r="19" spans="1:8" ht="28.5" thickBot="1" x14ac:dyDescent="0.4">
      <c r="A19" s="11" t="s">
        <v>377</v>
      </c>
      <c r="B19" s="356" t="s">
        <v>1032</v>
      </c>
      <c r="C19" s="341">
        <f>330+305.35</f>
        <v>635.35</v>
      </c>
      <c r="D19" s="14">
        <v>0</v>
      </c>
      <c r="E19" s="14">
        <v>1</v>
      </c>
      <c r="F19" s="70" t="s">
        <v>1016</v>
      </c>
      <c r="G19" s="343" t="s">
        <v>1033</v>
      </c>
      <c r="H19" s="437"/>
    </row>
    <row r="20" spans="1:8" ht="28.5" thickBot="1" x14ac:dyDescent="0.4">
      <c r="A20" s="333" t="s">
        <v>379</v>
      </c>
      <c r="B20" s="356" t="s">
        <v>531</v>
      </c>
      <c r="C20" s="341">
        <v>307</v>
      </c>
      <c r="D20" s="14">
        <v>0</v>
      </c>
      <c r="E20" s="14" t="s">
        <v>1021</v>
      </c>
      <c r="F20" s="14" t="s">
        <v>1022</v>
      </c>
      <c r="G20" s="343" t="s">
        <v>1034</v>
      </c>
      <c r="H20" s="437"/>
    </row>
    <row r="21" spans="1:8" ht="28.5" thickBot="1" x14ac:dyDescent="0.4">
      <c r="A21" s="11" t="s">
        <v>381</v>
      </c>
      <c r="B21" s="356" t="s">
        <v>1035</v>
      </c>
      <c r="C21" s="341">
        <f>249.35+330</f>
        <v>579.35</v>
      </c>
      <c r="D21" s="14">
        <v>0</v>
      </c>
      <c r="E21" s="14">
        <v>1</v>
      </c>
      <c r="F21" s="70" t="s">
        <v>1016</v>
      </c>
      <c r="G21" s="343" t="s">
        <v>1036</v>
      </c>
      <c r="H21" s="437"/>
    </row>
    <row r="22" spans="1:8" ht="28.5" thickBot="1" x14ac:dyDescent="0.4">
      <c r="A22" s="333" t="s">
        <v>383</v>
      </c>
      <c r="B22" s="356" t="s">
        <v>1037</v>
      </c>
      <c r="C22" s="341">
        <f>330+203.7</f>
        <v>533.70000000000005</v>
      </c>
      <c r="D22" s="14">
        <v>0</v>
      </c>
      <c r="E22" s="14">
        <v>1</v>
      </c>
      <c r="F22" s="70" t="s">
        <v>1016</v>
      </c>
      <c r="G22" s="343" t="s">
        <v>1038</v>
      </c>
      <c r="H22" s="437"/>
    </row>
    <row r="23" spans="1:8" ht="28.5" thickBot="1" x14ac:dyDescent="0.4">
      <c r="A23" s="11" t="s">
        <v>386</v>
      </c>
      <c r="B23" s="356" t="s">
        <v>1035</v>
      </c>
      <c r="C23" s="341">
        <f>304.4+187.5</f>
        <v>491.9</v>
      </c>
      <c r="D23" s="14">
        <v>0</v>
      </c>
      <c r="E23" s="14">
        <v>1</v>
      </c>
      <c r="F23" s="70" t="s">
        <v>1016</v>
      </c>
      <c r="G23" s="343" t="s">
        <v>1039</v>
      </c>
      <c r="H23" s="437"/>
    </row>
    <row r="24" spans="1:8" ht="28.5" thickBot="1" x14ac:dyDescent="0.4">
      <c r="A24" s="333" t="s">
        <v>389</v>
      </c>
      <c r="B24" s="356" t="s">
        <v>1035</v>
      </c>
      <c r="C24" s="341">
        <f>195.9+187.5</f>
        <v>383.4</v>
      </c>
      <c r="D24" s="14">
        <v>0</v>
      </c>
      <c r="E24" s="14">
        <v>1</v>
      </c>
      <c r="F24" s="70" t="s">
        <v>1016</v>
      </c>
      <c r="G24" s="343" t="s">
        <v>1040</v>
      </c>
      <c r="H24" s="437"/>
    </row>
    <row r="25" spans="1:8" ht="28.5" thickBot="1" x14ac:dyDescent="0.4">
      <c r="A25" s="11" t="s">
        <v>391</v>
      </c>
      <c r="B25" s="356" t="s">
        <v>1041</v>
      </c>
      <c r="C25" s="341">
        <v>200.25</v>
      </c>
      <c r="D25" s="14">
        <v>0</v>
      </c>
      <c r="E25" s="14">
        <v>1</v>
      </c>
      <c r="F25" s="357" t="s">
        <v>1042</v>
      </c>
      <c r="G25" s="343" t="s">
        <v>1043</v>
      </c>
      <c r="H25" s="437"/>
    </row>
    <row r="26" spans="1:8" ht="15" thickBot="1" x14ac:dyDescent="0.4">
      <c r="A26" s="333" t="s">
        <v>393</v>
      </c>
      <c r="B26" s="356" t="s">
        <v>1041</v>
      </c>
      <c r="C26" s="341">
        <v>200.25</v>
      </c>
      <c r="D26" s="14">
        <v>0</v>
      </c>
      <c r="E26" s="14">
        <v>1</v>
      </c>
      <c r="F26" s="357" t="s">
        <v>1042</v>
      </c>
      <c r="G26" s="343" t="s">
        <v>1044</v>
      </c>
      <c r="H26" s="437"/>
    </row>
    <row r="27" spans="1:8" ht="28.5" thickBot="1" x14ac:dyDescent="0.4">
      <c r="A27" s="11" t="s">
        <v>395</v>
      </c>
      <c r="B27" s="356" t="s">
        <v>1045</v>
      </c>
      <c r="C27" s="341">
        <v>22.5</v>
      </c>
      <c r="D27" s="14">
        <v>0</v>
      </c>
      <c r="E27" s="14">
        <v>1</v>
      </c>
      <c r="F27" s="14" t="s">
        <v>1022</v>
      </c>
      <c r="G27" s="343" t="s">
        <v>1046</v>
      </c>
      <c r="H27" s="437"/>
    </row>
    <row r="28" spans="1:8" ht="15" thickBot="1" x14ac:dyDescent="0.4">
      <c r="A28" s="333" t="s">
        <v>397</v>
      </c>
      <c r="B28" s="356" t="s">
        <v>1047</v>
      </c>
      <c r="C28" s="341">
        <f>208.95+370</f>
        <v>578.95000000000005</v>
      </c>
      <c r="D28" s="14">
        <v>0</v>
      </c>
      <c r="E28" s="14">
        <v>1</v>
      </c>
      <c r="F28" s="70" t="s">
        <v>1016</v>
      </c>
      <c r="G28" s="343" t="s">
        <v>1048</v>
      </c>
      <c r="H28" s="437"/>
    </row>
    <row r="29" spans="1:8" ht="28.5" thickBot="1" x14ac:dyDescent="0.4">
      <c r="A29" s="11" t="s">
        <v>399</v>
      </c>
      <c r="B29" s="356" t="s">
        <v>1045</v>
      </c>
      <c r="C29" s="341">
        <v>102.5</v>
      </c>
      <c r="D29" s="14">
        <v>0</v>
      </c>
      <c r="E29" s="14">
        <v>1</v>
      </c>
      <c r="F29" s="14" t="s">
        <v>1022</v>
      </c>
      <c r="G29" s="343" t="s">
        <v>1049</v>
      </c>
      <c r="H29" s="437"/>
    </row>
    <row r="30" spans="1:8" ht="15" thickBot="1" x14ac:dyDescent="0.4">
      <c r="A30" s="333" t="s">
        <v>402</v>
      </c>
      <c r="B30" s="356" t="s">
        <v>887</v>
      </c>
      <c r="C30" s="341">
        <v>45</v>
      </c>
      <c r="D30" s="14">
        <v>0</v>
      </c>
      <c r="E30" s="14">
        <v>1</v>
      </c>
      <c r="F30" s="14" t="s">
        <v>1022</v>
      </c>
      <c r="G30" s="343" t="s">
        <v>1050</v>
      </c>
      <c r="H30" s="437"/>
    </row>
    <row r="31" spans="1:8" ht="15" thickBot="1" x14ac:dyDescent="0.4">
      <c r="A31" s="11" t="s">
        <v>548</v>
      </c>
      <c r="B31" s="356" t="s">
        <v>1051</v>
      </c>
      <c r="C31" s="341">
        <v>102.5</v>
      </c>
      <c r="D31" s="14">
        <v>0</v>
      </c>
      <c r="E31" s="14">
        <v>1</v>
      </c>
      <c r="F31" s="14" t="s">
        <v>1022</v>
      </c>
      <c r="G31" s="343" t="s">
        <v>1052</v>
      </c>
      <c r="H31" s="437"/>
    </row>
    <row r="32" spans="1:8" ht="15" thickBot="1" x14ac:dyDescent="0.4">
      <c r="A32" s="333" t="s">
        <v>405</v>
      </c>
      <c r="B32" s="356" t="s">
        <v>549</v>
      </c>
      <c r="C32" s="341">
        <v>114.5</v>
      </c>
      <c r="D32" s="14">
        <v>0</v>
      </c>
      <c r="E32" s="14">
        <v>1</v>
      </c>
      <c r="F32" s="14" t="s">
        <v>1022</v>
      </c>
      <c r="G32" s="343" t="s">
        <v>1050</v>
      </c>
      <c r="H32" s="437"/>
    </row>
    <row r="33" spans="1:8" ht="28.5" thickBot="1" x14ac:dyDescent="0.4">
      <c r="A33" s="11" t="s">
        <v>407</v>
      </c>
      <c r="B33" s="356" t="s">
        <v>1053</v>
      </c>
      <c r="C33" s="341">
        <v>102.5</v>
      </c>
      <c r="D33" s="14">
        <v>0</v>
      </c>
      <c r="E33" s="14">
        <v>1</v>
      </c>
      <c r="F33" s="14" t="s">
        <v>1022</v>
      </c>
      <c r="G33" s="343" t="s">
        <v>1054</v>
      </c>
      <c r="H33" s="449"/>
    </row>
    <row r="34" spans="1:8" ht="28.5" thickBot="1" x14ac:dyDescent="0.4">
      <c r="A34" s="333" t="s">
        <v>409</v>
      </c>
      <c r="B34" s="356" t="s">
        <v>1051</v>
      </c>
      <c r="C34" s="341">
        <v>75.599999999999994</v>
      </c>
      <c r="D34" s="14">
        <v>0</v>
      </c>
      <c r="E34" s="14">
        <v>1</v>
      </c>
      <c r="F34" s="14" t="s">
        <v>1022</v>
      </c>
      <c r="G34" s="343" t="s">
        <v>1055</v>
      </c>
      <c r="H34" s="449"/>
    </row>
    <row r="35" spans="1:8" ht="15" thickBot="1" x14ac:dyDescent="0.4">
      <c r="A35" s="11" t="s">
        <v>410</v>
      </c>
      <c r="B35" s="356" t="s">
        <v>1053</v>
      </c>
      <c r="C35" s="341">
        <v>22.5</v>
      </c>
      <c r="D35" s="14">
        <v>0</v>
      </c>
      <c r="E35" s="14">
        <v>1</v>
      </c>
      <c r="F35" s="14" t="s">
        <v>1022</v>
      </c>
      <c r="G35" s="343" t="s">
        <v>1056</v>
      </c>
      <c r="H35" s="449"/>
    </row>
    <row r="36" spans="1:8" ht="28.5" thickBot="1" x14ac:dyDescent="0.4">
      <c r="A36" s="333" t="s">
        <v>412</v>
      </c>
      <c r="B36" s="356" t="s">
        <v>552</v>
      </c>
      <c r="C36" s="341">
        <v>22.5</v>
      </c>
      <c r="D36" s="14">
        <v>0</v>
      </c>
      <c r="E36" s="14">
        <v>1</v>
      </c>
      <c r="F36" s="14" t="s">
        <v>1022</v>
      </c>
      <c r="G36" s="343" t="s">
        <v>1057</v>
      </c>
      <c r="H36" s="449"/>
    </row>
    <row r="37" spans="1:8" ht="28.5" thickBot="1" x14ac:dyDescent="0.4">
      <c r="A37" s="11" t="s">
        <v>414</v>
      </c>
      <c r="B37" s="356" t="s">
        <v>1058</v>
      </c>
      <c r="C37" s="341">
        <v>100.8</v>
      </c>
      <c r="D37" s="14">
        <v>0</v>
      </c>
      <c r="E37" s="14">
        <v>1</v>
      </c>
      <c r="F37" s="14" t="s">
        <v>1022</v>
      </c>
      <c r="G37" s="343" t="s">
        <v>1059</v>
      </c>
      <c r="H37" s="449"/>
    </row>
    <row r="38" spans="1:8" ht="28.5" thickBot="1" x14ac:dyDescent="0.4">
      <c r="A38" s="333" t="s">
        <v>416</v>
      </c>
      <c r="B38" s="356" t="s">
        <v>553</v>
      </c>
      <c r="C38" s="341">
        <v>22.5</v>
      </c>
      <c r="D38" s="14">
        <v>0</v>
      </c>
      <c r="E38" s="14">
        <v>1</v>
      </c>
      <c r="F38" s="14" t="s">
        <v>1022</v>
      </c>
      <c r="G38" s="343" t="s">
        <v>1060</v>
      </c>
      <c r="H38" s="449"/>
    </row>
    <row r="39" spans="1:8" ht="15" thickBot="1" x14ac:dyDescent="0.4">
      <c r="A39" s="11" t="s">
        <v>418</v>
      </c>
      <c r="B39" s="356" t="s">
        <v>1051</v>
      </c>
      <c r="C39" s="341">
        <v>22.5</v>
      </c>
      <c r="D39" s="14">
        <v>0</v>
      </c>
      <c r="E39" s="14">
        <v>1</v>
      </c>
      <c r="F39" s="14" t="s">
        <v>1022</v>
      </c>
      <c r="G39" s="343" t="s">
        <v>1052</v>
      </c>
      <c r="H39" s="449"/>
    </row>
    <row r="40" spans="1:8" ht="15" thickBot="1" x14ac:dyDescent="0.4">
      <c r="A40" s="333" t="s">
        <v>420</v>
      </c>
      <c r="B40" s="356" t="s">
        <v>887</v>
      </c>
      <c r="C40" s="341">
        <v>45</v>
      </c>
      <c r="D40" s="14">
        <v>0</v>
      </c>
      <c r="E40" s="14">
        <v>1</v>
      </c>
      <c r="F40" s="14" t="s">
        <v>1022</v>
      </c>
      <c r="G40" s="343" t="s">
        <v>1061</v>
      </c>
      <c r="H40" s="449"/>
    </row>
    <row r="41" spans="1:8" ht="15" thickBot="1" x14ac:dyDescent="0.4">
      <c r="A41" s="11" t="s">
        <v>422</v>
      </c>
      <c r="B41" s="356" t="s">
        <v>887</v>
      </c>
      <c r="C41" s="341">
        <v>45</v>
      </c>
      <c r="D41" s="14">
        <v>0</v>
      </c>
      <c r="E41" s="14">
        <v>1</v>
      </c>
      <c r="F41" s="14" t="s">
        <v>1022</v>
      </c>
      <c r="G41" s="343" t="s">
        <v>1062</v>
      </c>
      <c r="H41" s="449"/>
    </row>
    <row r="42" spans="1:8" ht="15" thickBot="1" x14ac:dyDescent="0.4">
      <c r="A42" s="333" t="s">
        <v>424</v>
      </c>
      <c r="B42" s="356" t="s">
        <v>1051</v>
      </c>
      <c r="C42" s="341">
        <v>59</v>
      </c>
      <c r="D42" s="14">
        <v>0</v>
      </c>
      <c r="E42" s="14">
        <v>1</v>
      </c>
      <c r="F42" s="14" t="s">
        <v>1022</v>
      </c>
      <c r="G42" s="343" t="s">
        <v>1063</v>
      </c>
      <c r="H42" s="449"/>
    </row>
    <row r="43" spans="1:8" ht="28.5" thickBot="1" x14ac:dyDescent="0.4">
      <c r="A43" s="11" t="s">
        <v>426</v>
      </c>
      <c r="B43" s="356" t="s">
        <v>1064</v>
      </c>
      <c r="C43" s="341">
        <v>339.5</v>
      </c>
      <c r="D43" s="14">
        <v>0</v>
      </c>
      <c r="E43" s="14">
        <v>1</v>
      </c>
      <c r="F43" s="70" t="s">
        <v>1065</v>
      </c>
      <c r="G43" s="343" t="s">
        <v>1066</v>
      </c>
      <c r="H43" s="449"/>
    </row>
    <row r="44" spans="1:8" ht="15" thickBot="1" x14ac:dyDescent="0.4">
      <c r="A44" s="333" t="s">
        <v>428</v>
      </c>
      <c r="B44" s="356" t="s">
        <v>887</v>
      </c>
      <c r="C44" s="341">
        <v>55.3</v>
      </c>
      <c r="D44" s="14">
        <v>0</v>
      </c>
      <c r="E44" s="14">
        <v>1</v>
      </c>
      <c r="F44" s="14" t="s">
        <v>1022</v>
      </c>
      <c r="G44" s="343" t="s">
        <v>1067</v>
      </c>
      <c r="H44" s="449"/>
    </row>
    <row r="45" spans="1:8" ht="15" thickBot="1" x14ac:dyDescent="0.4">
      <c r="A45" s="11" t="s">
        <v>430</v>
      </c>
      <c r="B45" s="356" t="s">
        <v>549</v>
      </c>
      <c r="C45" s="341">
        <v>22.5</v>
      </c>
      <c r="D45" s="14">
        <v>0</v>
      </c>
      <c r="E45" s="14">
        <v>1</v>
      </c>
      <c r="F45" s="14" t="s">
        <v>1022</v>
      </c>
      <c r="G45" s="343" t="s">
        <v>1062</v>
      </c>
      <c r="H45" s="449"/>
    </row>
    <row r="46" spans="1:8" ht="28.5" thickBot="1" x14ac:dyDescent="0.4">
      <c r="A46" s="333" t="s">
        <v>432</v>
      </c>
      <c r="B46" s="356" t="s">
        <v>1068</v>
      </c>
      <c r="C46" s="341">
        <v>618.19000000000005</v>
      </c>
      <c r="D46" s="14">
        <v>0</v>
      </c>
      <c r="E46" s="14">
        <v>1</v>
      </c>
      <c r="F46" s="70" t="s">
        <v>1069</v>
      </c>
      <c r="G46" s="343" t="s">
        <v>1070</v>
      </c>
      <c r="H46" s="449"/>
    </row>
    <row r="47" spans="1:8" ht="15" thickBot="1" x14ac:dyDescent="0.4">
      <c r="A47" s="11" t="s">
        <v>435</v>
      </c>
      <c r="B47" s="356" t="s">
        <v>1051</v>
      </c>
      <c r="C47" s="341">
        <v>105.1</v>
      </c>
      <c r="D47" s="14">
        <v>0</v>
      </c>
      <c r="E47" s="14">
        <v>1</v>
      </c>
      <c r="F47" s="14" t="s">
        <v>1022</v>
      </c>
      <c r="G47" s="343" t="s">
        <v>1071</v>
      </c>
      <c r="H47" s="449"/>
    </row>
    <row r="48" spans="1:8" ht="15" thickBot="1" x14ac:dyDescent="0.4">
      <c r="A48" s="333" t="s">
        <v>438</v>
      </c>
      <c r="B48" s="356" t="s">
        <v>549</v>
      </c>
      <c r="C48" s="341">
        <v>22.5</v>
      </c>
      <c r="D48" s="14">
        <v>0</v>
      </c>
      <c r="E48" s="14">
        <v>1</v>
      </c>
      <c r="F48" s="14" t="s">
        <v>1022</v>
      </c>
      <c r="G48" s="343" t="s">
        <v>1072</v>
      </c>
      <c r="H48" s="449"/>
    </row>
    <row r="49" spans="1:8" ht="28.5" thickBot="1" x14ac:dyDescent="0.4">
      <c r="A49" s="11" t="s">
        <v>440</v>
      </c>
      <c r="B49" s="356" t="s">
        <v>1051</v>
      </c>
      <c r="C49" s="341">
        <v>22.5</v>
      </c>
      <c r="D49" s="14">
        <v>0</v>
      </c>
      <c r="E49" s="14">
        <v>1</v>
      </c>
      <c r="F49" s="14" t="s">
        <v>1022</v>
      </c>
      <c r="G49" s="343" t="s">
        <v>1073</v>
      </c>
      <c r="H49" s="449"/>
    </row>
    <row r="50" spans="1:8" ht="15" thickBot="1" x14ac:dyDescent="0.4">
      <c r="A50" s="333" t="s">
        <v>442</v>
      </c>
      <c r="B50" s="356" t="s">
        <v>549</v>
      </c>
      <c r="C50" s="341">
        <v>108.1</v>
      </c>
      <c r="D50" s="14">
        <v>0</v>
      </c>
      <c r="E50" s="14">
        <v>1</v>
      </c>
      <c r="F50" s="14" t="s">
        <v>1022</v>
      </c>
      <c r="G50" s="343" t="s">
        <v>1074</v>
      </c>
      <c r="H50" s="449"/>
    </row>
    <row r="51" spans="1:8" ht="28.5" thickBot="1" x14ac:dyDescent="0.4">
      <c r="A51" s="11" t="s">
        <v>444</v>
      </c>
      <c r="B51" s="356" t="s">
        <v>1058</v>
      </c>
      <c r="C51" s="341">
        <v>22.5</v>
      </c>
      <c r="D51" s="14">
        <v>0</v>
      </c>
      <c r="E51" s="14">
        <v>1</v>
      </c>
      <c r="F51" s="14" t="s">
        <v>1022</v>
      </c>
      <c r="G51" s="343" t="s">
        <v>1075</v>
      </c>
      <c r="H51" s="449"/>
    </row>
    <row r="52" spans="1:8" ht="28.5" thickBot="1" x14ac:dyDescent="0.4">
      <c r="A52" s="333" t="s">
        <v>446</v>
      </c>
      <c r="B52" s="356" t="s">
        <v>553</v>
      </c>
      <c r="C52" s="341">
        <v>22.5</v>
      </c>
      <c r="D52" s="14">
        <v>0</v>
      </c>
      <c r="E52" s="14">
        <v>1</v>
      </c>
      <c r="F52" s="14" t="s">
        <v>1022</v>
      </c>
      <c r="G52" s="343" t="s">
        <v>1060</v>
      </c>
      <c r="H52" s="449"/>
    </row>
    <row r="53" spans="1:8" ht="15" thickBot="1" x14ac:dyDescent="0.4">
      <c r="A53" s="11" t="s">
        <v>448</v>
      </c>
      <c r="B53" s="356" t="s">
        <v>1076</v>
      </c>
      <c r="C53" s="341">
        <v>41</v>
      </c>
      <c r="D53" s="14">
        <v>0</v>
      </c>
      <c r="E53" s="14">
        <v>1</v>
      </c>
      <c r="F53" s="14" t="s">
        <v>1022</v>
      </c>
      <c r="G53" s="343" t="s">
        <v>1077</v>
      </c>
      <c r="H53" s="449"/>
    </row>
    <row r="54" spans="1:8" ht="15" thickBot="1" x14ac:dyDescent="0.4">
      <c r="A54" s="333" t="s">
        <v>451</v>
      </c>
      <c r="B54" s="356" t="s">
        <v>1053</v>
      </c>
      <c r="C54" s="341">
        <v>22.5</v>
      </c>
      <c r="D54" s="14">
        <v>0</v>
      </c>
      <c r="E54" s="14">
        <v>1</v>
      </c>
      <c r="F54" s="14" t="s">
        <v>1022</v>
      </c>
      <c r="G54" s="343" t="s">
        <v>1078</v>
      </c>
      <c r="H54" s="449"/>
    </row>
    <row r="55" spans="1:8" ht="15" thickBot="1" x14ac:dyDescent="0.4">
      <c r="A55" s="11" t="s">
        <v>454</v>
      </c>
      <c r="B55" s="356" t="s">
        <v>1079</v>
      </c>
      <c r="C55" s="341">
        <v>22.5</v>
      </c>
      <c r="D55" s="14">
        <v>0</v>
      </c>
      <c r="E55" s="14">
        <v>1</v>
      </c>
      <c r="F55" s="14" t="s">
        <v>1022</v>
      </c>
      <c r="G55" s="343" t="s">
        <v>1080</v>
      </c>
      <c r="H55" s="449"/>
    </row>
    <row r="56" spans="1:8" ht="15" thickBot="1" x14ac:dyDescent="0.4">
      <c r="A56" s="333" t="s">
        <v>457</v>
      </c>
      <c r="B56" s="356" t="s">
        <v>1081</v>
      </c>
      <c r="C56" s="341">
        <v>57.6</v>
      </c>
      <c r="D56" s="14">
        <v>0</v>
      </c>
      <c r="E56" s="14">
        <v>1</v>
      </c>
      <c r="F56" s="14" t="s">
        <v>1022</v>
      </c>
      <c r="G56" s="343" t="s">
        <v>1067</v>
      </c>
      <c r="H56" s="449"/>
    </row>
    <row r="57" spans="1:8" ht="15" thickBot="1" x14ac:dyDescent="0.4">
      <c r="A57" s="11" t="s">
        <v>459</v>
      </c>
      <c r="B57" s="356" t="s">
        <v>1076</v>
      </c>
      <c r="C57" s="341">
        <v>22.5</v>
      </c>
      <c r="D57" s="14">
        <v>0</v>
      </c>
      <c r="E57" s="14">
        <v>1</v>
      </c>
      <c r="F57" s="14" t="s">
        <v>1022</v>
      </c>
      <c r="G57" s="343" t="s">
        <v>1082</v>
      </c>
      <c r="H57" s="449"/>
    </row>
    <row r="58" spans="1:8" ht="28.5" thickBot="1" x14ac:dyDescent="0.4">
      <c r="A58" s="333" t="s">
        <v>462</v>
      </c>
      <c r="B58" s="356" t="s">
        <v>1083</v>
      </c>
      <c r="C58" s="341">
        <v>22.5</v>
      </c>
      <c r="D58" s="14">
        <v>0</v>
      </c>
      <c r="E58" s="14">
        <v>1</v>
      </c>
      <c r="F58" s="14" t="s">
        <v>1022</v>
      </c>
      <c r="G58" s="343" t="s">
        <v>1084</v>
      </c>
      <c r="H58" s="449"/>
    </row>
    <row r="59" spans="1:8" ht="15" thickBot="1" x14ac:dyDescent="0.4">
      <c r="A59" s="11" t="s">
        <v>464</v>
      </c>
      <c r="B59" s="356" t="s">
        <v>1053</v>
      </c>
      <c r="C59" s="341">
        <v>22.5</v>
      </c>
      <c r="D59" s="14">
        <v>0</v>
      </c>
      <c r="E59" s="14">
        <v>1</v>
      </c>
      <c r="F59" s="14" t="s">
        <v>1022</v>
      </c>
      <c r="G59" s="343" t="s">
        <v>1078</v>
      </c>
      <c r="H59" s="449"/>
    </row>
    <row r="60" spans="1:8" ht="15" thickBot="1" x14ac:dyDescent="0.4">
      <c r="A60" s="333" t="s">
        <v>467</v>
      </c>
      <c r="B60" s="356" t="s">
        <v>551</v>
      </c>
      <c r="C60" s="341">
        <v>101.1</v>
      </c>
      <c r="D60" s="14">
        <v>0</v>
      </c>
      <c r="E60" s="14">
        <v>1</v>
      </c>
      <c r="F60" s="14" t="s">
        <v>1022</v>
      </c>
      <c r="G60" s="343" t="s">
        <v>1085</v>
      </c>
      <c r="H60" s="449"/>
    </row>
    <row r="61" spans="1:8" ht="15" thickBot="1" x14ac:dyDescent="0.4">
      <c r="A61" s="11" t="s">
        <v>470</v>
      </c>
      <c r="B61" s="356" t="s">
        <v>1079</v>
      </c>
      <c r="C61" s="341">
        <v>22.5</v>
      </c>
      <c r="D61" s="14">
        <v>0</v>
      </c>
      <c r="E61" s="14">
        <v>1</v>
      </c>
      <c r="F61" s="14" t="s">
        <v>1022</v>
      </c>
      <c r="G61" s="343" t="s">
        <v>1086</v>
      </c>
      <c r="H61" s="449"/>
    </row>
    <row r="62" spans="1:8" ht="15" thickBot="1" x14ac:dyDescent="0.4">
      <c r="A62" s="333" t="s">
        <v>473</v>
      </c>
      <c r="B62" s="356" t="s">
        <v>1081</v>
      </c>
      <c r="C62" s="341">
        <v>57.6</v>
      </c>
      <c r="D62" s="14">
        <v>0</v>
      </c>
      <c r="E62" s="14">
        <v>1</v>
      </c>
      <c r="F62" s="14" t="s">
        <v>1022</v>
      </c>
      <c r="G62" s="343" t="s">
        <v>1067</v>
      </c>
      <c r="H62" s="449"/>
    </row>
    <row r="63" spans="1:8" ht="28.5" thickBot="1" x14ac:dyDescent="0.4">
      <c r="A63" s="11" t="s">
        <v>476</v>
      </c>
      <c r="B63" s="356" t="s">
        <v>1076</v>
      </c>
      <c r="C63" s="341">
        <v>22.5</v>
      </c>
      <c r="D63" s="14">
        <v>0</v>
      </c>
      <c r="E63" s="14">
        <v>1</v>
      </c>
      <c r="F63" s="14" t="s">
        <v>1022</v>
      </c>
      <c r="G63" s="343" t="s">
        <v>1087</v>
      </c>
      <c r="H63" s="449"/>
    </row>
    <row r="64" spans="1:8" ht="28.5" thickBot="1" x14ac:dyDescent="0.4">
      <c r="A64" s="333" t="s">
        <v>478</v>
      </c>
      <c r="B64" s="356" t="s">
        <v>1083</v>
      </c>
      <c r="C64" s="341">
        <v>22.5</v>
      </c>
      <c r="D64" s="14">
        <v>0</v>
      </c>
      <c r="E64" s="14">
        <v>1</v>
      </c>
      <c r="F64" s="14" t="s">
        <v>1022</v>
      </c>
      <c r="G64" s="343" t="s">
        <v>1084</v>
      </c>
      <c r="H64" s="449"/>
    </row>
    <row r="65" spans="1:8" ht="15" thickBot="1" x14ac:dyDescent="0.4">
      <c r="A65" s="11" t="s">
        <v>480</v>
      </c>
      <c r="B65" s="356" t="s">
        <v>1051</v>
      </c>
      <c r="C65" s="341">
        <v>22.5</v>
      </c>
      <c r="D65" s="14">
        <v>0</v>
      </c>
      <c r="E65" s="14">
        <v>1</v>
      </c>
      <c r="F65" s="14" t="s">
        <v>1022</v>
      </c>
      <c r="G65" s="343" t="s">
        <v>1088</v>
      </c>
      <c r="H65" s="449"/>
    </row>
    <row r="66" spans="1:8" ht="15" thickBot="1" x14ac:dyDescent="0.4">
      <c r="A66" s="333" t="s">
        <v>482</v>
      </c>
      <c r="B66" s="356" t="s">
        <v>549</v>
      </c>
      <c r="C66" s="341">
        <v>22.5</v>
      </c>
      <c r="D66" s="14">
        <v>0</v>
      </c>
      <c r="E66" s="14">
        <v>1</v>
      </c>
      <c r="F66" s="14" t="s">
        <v>1022</v>
      </c>
      <c r="G66" s="343" t="s">
        <v>1089</v>
      </c>
      <c r="H66" s="449"/>
    </row>
    <row r="67" spans="1:8" ht="28.5" thickBot="1" x14ac:dyDescent="0.4">
      <c r="A67" s="11" t="s">
        <v>486</v>
      </c>
      <c r="B67" s="356" t="s">
        <v>550</v>
      </c>
      <c r="C67" s="341">
        <v>98.1</v>
      </c>
      <c r="D67" s="14">
        <v>0</v>
      </c>
      <c r="E67" s="14">
        <v>1</v>
      </c>
      <c r="F67" s="14" t="s">
        <v>1022</v>
      </c>
      <c r="G67" s="343" t="s">
        <v>1090</v>
      </c>
      <c r="H67" s="449"/>
    </row>
    <row r="68" spans="1:8" ht="28.5" thickBot="1" x14ac:dyDescent="0.4">
      <c r="A68" s="333" t="s">
        <v>489</v>
      </c>
      <c r="B68" s="356" t="s">
        <v>1091</v>
      </c>
      <c r="C68" s="341">
        <f>171.5+70.2</f>
        <v>241.7</v>
      </c>
      <c r="D68" s="14">
        <v>0</v>
      </c>
      <c r="E68" s="14">
        <v>1</v>
      </c>
      <c r="F68" s="70" t="s">
        <v>1092</v>
      </c>
      <c r="G68" s="343" t="s">
        <v>1093</v>
      </c>
      <c r="H68" s="449"/>
    </row>
    <row r="69" spans="1:8" ht="15" thickBot="1" x14ac:dyDescent="0.4">
      <c r="A69" s="11" t="s">
        <v>491</v>
      </c>
      <c r="B69" s="356" t="s">
        <v>1053</v>
      </c>
      <c r="C69" s="341">
        <v>34</v>
      </c>
      <c r="D69" s="14">
        <v>0</v>
      </c>
      <c r="E69" s="14">
        <v>1</v>
      </c>
      <c r="F69" s="14" t="s">
        <v>1022</v>
      </c>
      <c r="G69" s="343" t="s">
        <v>1094</v>
      </c>
      <c r="H69" s="449"/>
    </row>
    <row r="70" spans="1:8" ht="15" thickBot="1" x14ac:dyDescent="0.4">
      <c r="A70" s="333" t="s">
        <v>493</v>
      </c>
      <c r="B70" s="356" t="s">
        <v>550</v>
      </c>
      <c r="C70" s="341">
        <v>22.5</v>
      </c>
      <c r="D70" s="14">
        <v>0</v>
      </c>
      <c r="E70" s="14">
        <v>1</v>
      </c>
      <c r="F70" s="14" t="s">
        <v>1022</v>
      </c>
      <c r="G70" s="343" t="s">
        <v>1095</v>
      </c>
      <c r="H70" s="449"/>
    </row>
    <row r="71" spans="1:8" ht="15" thickBot="1" x14ac:dyDescent="0.4">
      <c r="A71" s="11" t="s">
        <v>495</v>
      </c>
      <c r="B71" s="356" t="s">
        <v>551</v>
      </c>
      <c r="C71" s="341">
        <v>117</v>
      </c>
      <c r="D71" s="14">
        <v>0</v>
      </c>
      <c r="E71" s="14">
        <v>1</v>
      </c>
      <c r="F71" s="14" t="s">
        <v>1022</v>
      </c>
      <c r="G71" s="343" t="s">
        <v>1096</v>
      </c>
      <c r="H71" s="449"/>
    </row>
    <row r="72" spans="1:8" ht="28.5" thickBot="1" x14ac:dyDescent="0.4">
      <c r="A72" s="333" t="s">
        <v>498</v>
      </c>
      <c r="B72" s="356" t="s">
        <v>1068</v>
      </c>
      <c r="C72" s="341">
        <v>625.70000000000005</v>
      </c>
      <c r="D72" s="14">
        <v>0</v>
      </c>
      <c r="E72" s="14">
        <v>1</v>
      </c>
      <c r="F72" s="70" t="s">
        <v>1069</v>
      </c>
      <c r="G72" s="343" t="s">
        <v>1097</v>
      </c>
      <c r="H72" s="449"/>
    </row>
    <row r="73" spans="1:8" ht="28.5" thickBot="1" x14ac:dyDescent="0.4">
      <c r="A73" s="11" t="s">
        <v>500</v>
      </c>
      <c r="B73" s="356" t="s">
        <v>552</v>
      </c>
      <c r="C73" s="341">
        <v>33.700000000000003</v>
      </c>
      <c r="D73" s="14">
        <v>0</v>
      </c>
      <c r="E73" s="14">
        <v>1</v>
      </c>
      <c r="F73" s="14" t="s">
        <v>1022</v>
      </c>
      <c r="G73" s="343" t="s">
        <v>1098</v>
      </c>
      <c r="H73" s="449"/>
    </row>
    <row r="74" spans="1:8" ht="42.5" thickBot="1" x14ac:dyDescent="0.4">
      <c r="A74" s="333" t="s">
        <v>502</v>
      </c>
      <c r="B74" s="356" t="s">
        <v>550</v>
      </c>
      <c r="C74" s="341">
        <v>22.5</v>
      </c>
      <c r="D74" s="14">
        <v>0</v>
      </c>
      <c r="E74" s="14">
        <v>1</v>
      </c>
      <c r="F74" s="14" t="s">
        <v>1022</v>
      </c>
      <c r="G74" s="343" t="s">
        <v>1099</v>
      </c>
      <c r="H74" s="449"/>
    </row>
    <row r="75" spans="1:8" ht="28.5" thickBot="1" x14ac:dyDescent="0.4">
      <c r="A75" s="11" t="s">
        <v>505</v>
      </c>
      <c r="B75" s="356" t="s">
        <v>551</v>
      </c>
      <c r="C75" s="341">
        <v>22.5</v>
      </c>
      <c r="D75" s="14">
        <v>0</v>
      </c>
      <c r="E75" s="14">
        <v>1</v>
      </c>
      <c r="F75" s="14" t="s">
        <v>1022</v>
      </c>
      <c r="G75" s="343" t="s">
        <v>1100</v>
      </c>
      <c r="H75" s="449"/>
    </row>
    <row r="76" spans="1:8" ht="42.5" thickBot="1" x14ac:dyDescent="0.4">
      <c r="A76" s="333" t="s">
        <v>507</v>
      </c>
      <c r="B76" s="356" t="s">
        <v>552</v>
      </c>
      <c r="C76" s="341">
        <v>102.5</v>
      </c>
      <c r="D76" s="14">
        <v>0</v>
      </c>
      <c r="E76" s="14">
        <v>1</v>
      </c>
      <c r="F76" s="14" t="s">
        <v>1022</v>
      </c>
      <c r="G76" s="343" t="s">
        <v>1101</v>
      </c>
      <c r="H76" s="449"/>
    </row>
    <row r="77" spans="1:8" ht="28.5" thickBot="1" x14ac:dyDescent="0.4">
      <c r="A77" s="11" t="s">
        <v>509</v>
      </c>
      <c r="B77" s="356" t="s">
        <v>551</v>
      </c>
      <c r="C77" s="341">
        <v>22.5</v>
      </c>
      <c r="D77" s="14">
        <v>0</v>
      </c>
      <c r="E77" s="14">
        <v>1</v>
      </c>
      <c r="F77" s="14" t="s">
        <v>1022</v>
      </c>
      <c r="G77" s="343" t="s">
        <v>1102</v>
      </c>
      <c r="H77" s="449"/>
    </row>
    <row r="78" spans="1:8" ht="28.5" thickBot="1" x14ac:dyDescent="0.4">
      <c r="A78" s="333" t="s">
        <v>510</v>
      </c>
      <c r="B78" s="356" t="s">
        <v>550</v>
      </c>
      <c r="C78" s="341">
        <v>117</v>
      </c>
      <c r="D78" s="14">
        <v>0</v>
      </c>
      <c r="E78" s="14">
        <v>1</v>
      </c>
      <c r="F78" s="14" t="s">
        <v>1022</v>
      </c>
      <c r="G78" s="343" t="s">
        <v>1103</v>
      </c>
      <c r="H78" s="449"/>
    </row>
    <row r="79" spans="1:8" ht="28.5" thickBot="1" x14ac:dyDescent="0.4">
      <c r="A79" s="11" t="s">
        <v>512</v>
      </c>
      <c r="B79" s="356" t="s">
        <v>551</v>
      </c>
      <c r="C79" s="341">
        <v>22.5</v>
      </c>
      <c r="D79" s="14">
        <v>0</v>
      </c>
      <c r="E79" s="14">
        <v>1</v>
      </c>
      <c r="F79" s="14" t="s">
        <v>1022</v>
      </c>
      <c r="G79" s="343" t="s">
        <v>1104</v>
      </c>
      <c r="H79" s="449"/>
    </row>
    <row r="80" spans="1:8" ht="28.5" thickBot="1" x14ac:dyDescent="0.4">
      <c r="A80" s="333" t="s">
        <v>637</v>
      </c>
      <c r="B80" s="356" t="s">
        <v>552</v>
      </c>
      <c r="C80" s="341">
        <v>30.5</v>
      </c>
      <c r="D80" s="14">
        <v>0</v>
      </c>
      <c r="E80" s="14">
        <v>1</v>
      </c>
      <c r="F80" s="14" t="s">
        <v>1022</v>
      </c>
      <c r="G80" s="343" t="s">
        <v>1105</v>
      </c>
      <c r="H80" s="449"/>
    </row>
    <row r="81" spans="1:8" ht="28.5" thickBot="1" x14ac:dyDescent="0.4">
      <c r="A81" s="11" t="s">
        <v>639</v>
      </c>
      <c r="B81" s="356" t="s">
        <v>1106</v>
      </c>
      <c r="C81" s="341">
        <v>114.5</v>
      </c>
      <c r="D81" s="14">
        <v>0</v>
      </c>
      <c r="E81" s="14">
        <v>1</v>
      </c>
      <c r="F81" s="14" t="s">
        <v>1022</v>
      </c>
      <c r="G81" s="343" t="s">
        <v>1103</v>
      </c>
      <c r="H81" s="449"/>
    </row>
    <row r="82" spans="1:8" ht="42.5" thickBot="1" x14ac:dyDescent="0.4">
      <c r="A82" s="333" t="s">
        <v>641</v>
      </c>
      <c r="B82" s="356" t="s">
        <v>640</v>
      </c>
      <c r="C82" s="341">
        <v>22.5</v>
      </c>
      <c r="D82" s="14">
        <v>0</v>
      </c>
      <c r="E82" s="14">
        <v>1</v>
      </c>
      <c r="F82" s="14" t="s">
        <v>1022</v>
      </c>
      <c r="G82" s="343" t="s">
        <v>1107</v>
      </c>
      <c r="H82" s="449"/>
    </row>
    <row r="83" spans="1:8" ht="28.5" thickBot="1" x14ac:dyDescent="0.4">
      <c r="A83" s="11" t="s">
        <v>642</v>
      </c>
      <c r="B83" s="356" t="s">
        <v>551</v>
      </c>
      <c r="C83" s="341">
        <v>34</v>
      </c>
      <c r="D83" s="14">
        <v>0</v>
      </c>
      <c r="E83" s="14">
        <v>1</v>
      </c>
      <c r="F83" s="14" t="s">
        <v>1022</v>
      </c>
      <c r="G83" s="343" t="s">
        <v>1108</v>
      </c>
      <c r="H83" s="449"/>
    </row>
    <row r="84" spans="1:8" ht="42.5" thickBot="1" x14ac:dyDescent="0.4">
      <c r="A84" s="333" t="s">
        <v>644</v>
      </c>
      <c r="B84" s="356" t="s">
        <v>1109</v>
      </c>
      <c r="C84" s="341">
        <f>171.5+70.2</f>
        <v>241.7</v>
      </c>
      <c r="D84" s="14">
        <v>0</v>
      </c>
      <c r="E84" s="14">
        <v>1</v>
      </c>
      <c r="F84" s="70" t="s">
        <v>1092</v>
      </c>
      <c r="G84" s="343" t="s">
        <v>1110</v>
      </c>
      <c r="H84" s="449"/>
    </row>
    <row r="85" spans="1:8" ht="28.5" thickBot="1" x14ac:dyDescent="0.4">
      <c r="A85" s="11" t="s">
        <v>645</v>
      </c>
      <c r="B85" s="356" t="s">
        <v>551</v>
      </c>
      <c r="C85" s="341">
        <v>101.1</v>
      </c>
      <c r="D85" s="14">
        <v>0</v>
      </c>
      <c r="E85" s="14">
        <v>1</v>
      </c>
      <c r="F85" s="14" t="s">
        <v>1022</v>
      </c>
      <c r="G85" s="343" t="s">
        <v>1111</v>
      </c>
      <c r="H85" s="449"/>
    </row>
    <row r="86" spans="1:8" ht="28.5" thickBot="1" x14ac:dyDescent="0.4">
      <c r="A86" s="333" t="s">
        <v>647</v>
      </c>
      <c r="B86" s="356" t="s">
        <v>551</v>
      </c>
      <c r="C86" s="341">
        <v>22.5</v>
      </c>
      <c r="D86" s="14">
        <v>0</v>
      </c>
      <c r="E86" s="14">
        <v>1</v>
      </c>
      <c r="F86" s="14" t="s">
        <v>1022</v>
      </c>
      <c r="G86" s="343" t="s">
        <v>1100</v>
      </c>
      <c r="H86" s="449"/>
    </row>
    <row r="87" spans="1:8" ht="28.5" thickBot="1" x14ac:dyDescent="0.4">
      <c r="A87" s="11" t="s">
        <v>649</v>
      </c>
      <c r="B87" s="356" t="s">
        <v>1112</v>
      </c>
      <c r="C87" s="341">
        <v>22.5</v>
      </c>
      <c r="D87" s="14">
        <v>0</v>
      </c>
      <c r="E87" s="14">
        <v>1</v>
      </c>
      <c r="F87" s="14" t="s">
        <v>1022</v>
      </c>
      <c r="G87" s="343" t="s">
        <v>1113</v>
      </c>
      <c r="H87" s="449"/>
    </row>
    <row r="88" spans="1:8" ht="28.5" thickBot="1" x14ac:dyDescent="0.4">
      <c r="A88" s="333" t="s">
        <v>650</v>
      </c>
      <c r="B88" s="356" t="s">
        <v>552</v>
      </c>
      <c r="C88" s="341">
        <v>22.5</v>
      </c>
      <c r="D88" s="14">
        <v>0</v>
      </c>
      <c r="E88" s="14">
        <v>1</v>
      </c>
      <c r="F88" s="14" t="s">
        <v>1022</v>
      </c>
      <c r="G88" s="343" t="s">
        <v>1113</v>
      </c>
      <c r="H88" s="449"/>
    </row>
    <row r="89" spans="1:8" ht="15" thickBot="1" x14ac:dyDescent="0.4">
      <c r="A89" s="11" t="s">
        <v>652</v>
      </c>
      <c r="B89" s="356" t="s">
        <v>1081</v>
      </c>
      <c r="C89" s="341">
        <v>105.7</v>
      </c>
      <c r="D89" s="14">
        <v>0</v>
      </c>
      <c r="E89" s="14">
        <v>1</v>
      </c>
      <c r="F89" s="14" t="s">
        <v>1022</v>
      </c>
      <c r="G89" s="343" t="s">
        <v>1114</v>
      </c>
      <c r="H89" s="449"/>
    </row>
    <row r="90" spans="1:8" ht="15" thickBot="1" x14ac:dyDescent="0.4">
      <c r="A90" s="333" t="s">
        <v>655</v>
      </c>
      <c r="B90" s="356" t="s">
        <v>1058</v>
      </c>
      <c r="C90" s="341">
        <v>22.5</v>
      </c>
      <c r="D90" s="14">
        <v>0</v>
      </c>
      <c r="E90" s="14">
        <v>1</v>
      </c>
      <c r="F90" s="14" t="s">
        <v>1022</v>
      </c>
      <c r="G90" s="343" t="s">
        <v>1115</v>
      </c>
      <c r="H90" s="449"/>
    </row>
    <row r="91" spans="1:8" ht="15" thickBot="1" x14ac:dyDescent="0.4">
      <c r="A91" s="11" t="s">
        <v>658</v>
      </c>
      <c r="B91" s="356" t="s">
        <v>1079</v>
      </c>
      <c r="C91" s="341">
        <v>102.5</v>
      </c>
      <c r="D91" s="14">
        <v>0</v>
      </c>
      <c r="E91" s="14">
        <v>1</v>
      </c>
      <c r="F91" s="14" t="s">
        <v>1022</v>
      </c>
      <c r="G91" s="343" t="s">
        <v>1116</v>
      </c>
      <c r="H91" s="449"/>
    </row>
    <row r="92" spans="1:8" ht="15" thickBot="1" x14ac:dyDescent="0.4">
      <c r="A92" s="333" t="s">
        <v>659</v>
      </c>
      <c r="B92" s="356" t="s">
        <v>1058</v>
      </c>
      <c r="C92" s="341">
        <v>22.5</v>
      </c>
      <c r="D92" s="14">
        <v>0</v>
      </c>
      <c r="E92" s="14">
        <v>1</v>
      </c>
      <c r="F92" s="14" t="s">
        <v>1022</v>
      </c>
      <c r="G92" s="343" t="s">
        <v>1117</v>
      </c>
      <c r="H92" s="449"/>
    </row>
    <row r="93" spans="1:8" ht="15" thickBot="1" x14ac:dyDescent="0.4">
      <c r="A93" s="11" t="s">
        <v>661</v>
      </c>
      <c r="B93" s="356" t="s">
        <v>1079</v>
      </c>
      <c r="C93" s="341">
        <v>22.5</v>
      </c>
      <c r="D93" s="14">
        <v>0</v>
      </c>
      <c r="E93" s="14">
        <v>1</v>
      </c>
      <c r="F93" s="14" t="s">
        <v>1022</v>
      </c>
      <c r="G93" s="343" t="s">
        <v>1118</v>
      </c>
      <c r="H93" s="449"/>
    </row>
    <row r="94" spans="1:8" ht="15" thickBot="1" x14ac:dyDescent="0.4">
      <c r="A94" s="333" t="s">
        <v>662</v>
      </c>
      <c r="B94" s="356" t="s">
        <v>1081</v>
      </c>
      <c r="C94" s="341">
        <v>111.5</v>
      </c>
      <c r="D94" s="14">
        <v>0</v>
      </c>
      <c r="E94" s="14">
        <v>1</v>
      </c>
      <c r="F94" s="14" t="s">
        <v>1022</v>
      </c>
      <c r="G94" s="343" t="s">
        <v>1119</v>
      </c>
      <c r="H94" s="449"/>
    </row>
    <row r="95" spans="1:8" ht="15" thickBot="1" x14ac:dyDescent="0.4">
      <c r="A95" s="11" t="s">
        <v>663</v>
      </c>
      <c r="B95" s="356" t="s">
        <v>554</v>
      </c>
      <c r="C95" s="341">
        <v>138.19999999999999</v>
      </c>
      <c r="D95" s="14">
        <v>0</v>
      </c>
      <c r="E95" s="14">
        <v>1</v>
      </c>
      <c r="F95" s="14" t="s">
        <v>1022</v>
      </c>
      <c r="G95" s="343" t="s">
        <v>1050</v>
      </c>
      <c r="H95" s="449"/>
    </row>
    <row r="96" spans="1:8" ht="28.5" thickBot="1" x14ac:dyDescent="0.4">
      <c r="A96" s="333" t="s">
        <v>665</v>
      </c>
      <c r="B96" s="356" t="s">
        <v>640</v>
      </c>
      <c r="C96" s="341">
        <v>32.200000000000003</v>
      </c>
      <c r="D96" s="14">
        <v>0</v>
      </c>
      <c r="E96" s="14">
        <v>1</v>
      </c>
      <c r="F96" s="14" t="s">
        <v>1022</v>
      </c>
      <c r="G96" s="343" t="s">
        <v>1120</v>
      </c>
      <c r="H96" s="449"/>
    </row>
    <row r="97" spans="1:8" ht="28.5" thickBot="1" x14ac:dyDescent="0.4">
      <c r="A97" s="11" t="s">
        <v>668</v>
      </c>
      <c r="B97" s="356" t="s">
        <v>553</v>
      </c>
      <c r="C97" s="341">
        <v>62.5</v>
      </c>
      <c r="D97" s="14">
        <v>0</v>
      </c>
      <c r="E97" s="14">
        <v>1</v>
      </c>
      <c r="F97" s="14" t="s">
        <v>1022</v>
      </c>
      <c r="G97" s="343" t="s">
        <v>1121</v>
      </c>
      <c r="H97" s="449"/>
    </row>
    <row r="98" spans="1:8" ht="28.5" thickBot="1" x14ac:dyDescent="0.4">
      <c r="A98" s="333" t="s">
        <v>670</v>
      </c>
      <c r="B98" s="356" t="s">
        <v>1076</v>
      </c>
      <c r="C98" s="341">
        <v>45</v>
      </c>
      <c r="D98" s="14">
        <v>0</v>
      </c>
      <c r="E98" s="14">
        <v>1</v>
      </c>
      <c r="F98" s="14" t="s">
        <v>1022</v>
      </c>
      <c r="G98" s="343" t="s">
        <v>1122</v>
      </c>
      <c r="H98" s="449"/>
    </row>
    <row r="99" spans="1:8" ht="28.5" thickBot="1" x14ac:dyDescent="0.4">
      <c r="A99" s="11" t="s">
        <v>672</v>
      </c>
      <c r="B99" s="356" t="s">
        <v>1083</v>
      </c>
      <c r="C99" s="341">
        <v>22.5</v>
      </c>
      <c r="D99" s="14">
        <v>0</v>
      </c>
      <c r="E99" s="14">
        <v>1</v>
      </c>
      <c r="F99" s="14" t="s">
        <v>1022</v>
      </c>
      <c r="G99" s="343" t="s">
        <v>1123</v>
      </c>
      <c r="H99" s="449"/>
    </row>
    <row r="100" spans="1:8" ht="15" thickBot="1" x14ac:dyDescent="0.4">
      <c r="A100" s="333" t="s">
        <v>674</v>
      </c>
      <c r="B100" s="356" t="s">
        <v>553</v>
      </c>
      <c r="C100" s="341">
        <v>22.5</v>
      </c>
      <c r="D100" s="14">
        <v>0</v>
      </c>
      <c r="E100" s="14">
        <v>1</v>
      </c>
      <c r="F100" s="14" t="s">
        <v>1022</v>
      </c>
      <c r="G100" s="343" t="s">
        <v>1124</v>
      </c>
      <c r="H100" s="449"/>
    </row>
    <row r="101" spans="1:8" ht="15" thickBot="1" x14ac:dyDescent="0.4">
      <c r="A101" s="11" t="s">
        <v>676</v>
      </c>
      <c r="B101" s="356" t="s">
        <v>1106</v>
      </c>
      <c r="C101" s="341">
        <v>38</v>
      </c>
      <c r="D101" s="14">
        <v>0</v>
      </c>
      <c r="E101" s="14">
        <v>1</v>
      </c>
      <c r="F101" s="14" t="s">
        <v>1022</v>
      </c>
      <c r="G101" s="343" t="s">
        <v>1125</v>
      </c>
      <c r="H101" s="449"/>
    </row>
    <row r="102" spans="1:8" ht="28.5" thickBot="1" x14ac:dyDescent="0.4">
      <c r="A102" s="333" t="s">
        <v>679</v>
      </c>
      <c r="B102" s="356" t="s">
        <v>640</v>
      </c>
      <c r="C102" s="341">
        <v>22.5</v>
      </c>
      <c r="D102" s="14">
        <v>0</v>
      </c>
      <c r="E102" s="14">
        <v>1</v>
      </c>
      <c r="F102" s="14" t="s">
        <v>1022</v>
      </c>
      <c r="G102" s="343" t="s">
        <v>1126</v>
      </c>
      <c r="H102" s="449"/>
    </row>
    <row r="103" spans="1:8" ht="15" thickBot="1" x14ac:dyDescent="0.4">
      <c r="A103" s="11" t="s">
        <v>681</v>
      </c>
      <c r="B103" s="356" t="s">
        <v>1106</v>
      </c>
      <c r="C103" s="341">
        <v>38</v>
      </c>
      <c r="D103" s="14">
        <v>0</v>
      </c>
      <c r="E103" s="14">
        <v>1</v>
      </c>
      <c r="F103" s="14" t="s">
        <v>1022</v>
      </c>
      <c r="G103" s="343" t="s">
        <v>1127</v>
      </c>
      <c r="H103" s="449"/>
    </row>
    <row r="104" spans="1:8" ht="15" thickBot="1" x14ac:dyDescent="0.4">
      <c r="A104" s="333" t="s">
        <v>682</v>
      </c>
      <c r="B104" s="356" t="s">
        <v>1083</v>
      </c>
      <c r="C104" s="341">
        <v>22.5</v>
      </c>
      <c r="D104" s="14">
        <v>0</v>
      </c>
      <c r="E104" s="14">
        <v>1</v>
      </c>
      <c r="F104" s="14" t="s">
        <v>1022</v>
      </c>
      <c r="G104" s="343" t="s">
        <v>1128</v>
      </c>
      <c r="H104" s="449"/>
    </row>
    <row r="105" spans="1:8" ht="15" thickBot="1" x14ac:dyDescent="0.4">
      <c r="A105" s="11" t="s">
        <v>684</v>
      </c>
      <c r="B105" s="356" t="s">
        <v>1083</v>
      </c>
      <c r="C105" s="341">
        <v>78.7</v>
      </c>
      <c r="D105" s="14">
        <v>0</v>
      </c>
      <c r="E105" s="14">
        <v>1</v>
      </c>
      <c r="F105" s="14" t="s">
        <v>1022</v>
      </c>
      <c r="G105" s="343" t="s">
        <v>1129</v>
      </c>
      <c r="H105" s="449"/>
    </row>
    <row r="106" spans="1:8" ht="15" thickBot="1" x14ac:dyDescent="0.4">
      <c r="A106" s="333" t="s">
        <v>688</v>
      </c>
      <c r="B106" s="356" t="s">
        <v>560</v>
      </c>
      <c r="C106" s="341">
        <v>329.5</v>
      </c>
      <c r="D106" s="14">
        <v>0</v>
      </c>
      <c r="E106" s="14">
        <v>1</v>
      </c>
      <c r="F106" s="14" t="s">
        <v>1022</v>
      </c>
      <c r="G106" s="343" t="s">
        <v>1031</v>
      </c>
      <c r="H106" s="449"/>
    </row>
    <row r="107" spans="1:8" ht="28.5" thickBot="1" x14ac:dyDescent="0.4">
      <c r="A107" s="11" t="s">
        <v>689</v>
      </c>
      <c r="B107" s="356" t="s">
        <v>1130</v>
      </c>
      <c r="C107" s="341">
        <f>478+1320</f>
        <v>1798</v>
      </c>
      <c r="D107" s="14">
        <v>0</v>
      </c>
      <c r="E107" s="14">
        <v>1</v>
      </c>
      <c r="F107" s="70" t="s">
        <v>1016</v>
      </c>
      <c r="G107" s="343" t="s">
        <v>1131</v>
      </c>
      <c r="H107" s="449"/>
    </row>
    <row r="108" spans="1:8" ht="15" thickBot="1" x14ac:dyDescent="0.4">
      <c r="A108" s="333" t="s">
        <v>690</v>
      </c>
      <c r="B108" s="356" t="s">
        <v>564</v>
      </c>
      <c r="C108" s="341">
        <v>150.5</v>
      </c>
      <c r="D108" s="14">
        <v>0</v>
      </c>
      <c r="E108" s="14">
        <v>1</v>
      </c>
      <c r="F108" s="14" t="s">
        <v>1022</v>
      </c>
      <c r="G108" s="343" t="s">
        <v>1132</v>
      </c>
      <c r="H108" s="449"/>
    </row>
    <row r="109" spans="1:8" ht="28.5" thickBot="1" x14ac:dyDescent="0.4">
      <c r="A109" s="11" t="s">
        <v>692</v>
      </c>
      <c r="B109" s="356" t="s">
        <v>1133</v>
      </c>
      <c r="C109" s="341">
        <f>367.4+990</f>
        <v>1357.4</v>
      </c>
      <c r="D109" s="14">
        <v>0</v>
      </c>
      <c r="E109" s="14">
        <v>1</v>
      </c>
      <c r="F109" s="70" t="s">
        <v>1016</v>
      </c>
      <c r="G109" s="343" t="s">
        <v>1134</v>
      </c>
      <c r="H109" s="449"/>
    </row>
    <row r="110" spans="1:8" ht="28.5" thickBot="1" x14ac:dyDescent="0.4">
      <c r="A110" s="333" t="s">
        <v>695</v>
      </c>
      <c r="B110" s="356" t="s">
        <v>564</v>
      </c>
      <c r="C110" s="341">
        <v>22.5</v>
      </c>
      <c r="D110" s="14">
        <v>0</v>
      </c>
      <c r="E110" s="14" t="s">
        <v>1021</v>
      </c>
      <c r="F110" s="14" t="s">
        <v>1022</v>
      </c>
      <c r="G110" s="343" t="s">
        <v>1135</v>
      </c>
      <c r="H110" s="449"/>
    </row>
    <row r="111" spans="1:8" ht="42.5" thickBot="1" x14ac:dyDescent="0.4">
      <c r="A111" s="11" t="s">
        <v>696</v>
      </c>
      <c r="B111" s="356" t="s">
        <v>1136</v>
      </c>
      <c r="C111" s="341">
        <f>392.45+990</f>
        <v>1382.45</v>
      </c>
      <c r="D111" s="14">
        <v>0</v>
      </c>
      <c r="E111" s="14">
        <v>1</v>
      </c>
      <c r="F111" s="70" t="s">
        <v>1016</v>
      </c>
      <c r="G111" s="343" t="s">
        <v>1137</v>
      </c>
      <c r="H111" s="449"/>
    </row>
    <row r="112" spans="1:8" ht="28.5" thickBot="1" x14ac:dyDescent="0.4">
      <c r="A112" s="333" t="s">
        <v>698</v>
      </c>
      <c r="B112" s="356" t="s">
        <v>1138</v>
      </c>
      <c r="C112" s="341">
        <f>367.55+990</f>
        <v>1357.55</v>
      </c>
      <c r="D112" s="14">
        <v>0</v>
      </c>
      <c r="E112" s="14">
        <v>1</v>
      </c>
      <c r="F112" s="70" t="s">
        <v>1016</v>
      </c>
      <c r="G112" s="343" t="s">
        <v>1139</v>
      </c>
      <c r="H112" s="449"/>
    </row>
    <row r="113" spans="1:8" ht="28.5" thickBot="1" x14ac:dyDescent="0.4">
      <c r="A113" s="11" t="s">
        <v>701</v>
      </c>
      <c r="B113" s="356" t="s">
        <v>1140</v>
      </c>
      <c r="C113" s="341">
        <f>435.55+562.5</f>
        <v>998.05</v>
      </c>
      <c r="D113" s="14">
        <v>0</v>
      </c>
      <c r="E113" s="14">
        <v>1</v>
      </c>
      <c r="F113" s="70" t="s">
        <v>1016</v>
      </c>
      <c r="G113" s="343" t="s">
        <v>1141</v>
      </c>
      <c r="H113" s="449"/>
    </row>
    <row r="114" spans="1:8" ht="28.5" thickBot="1" x14ac:dyDescent="0.4">
      <c r="A114" s="333" t="s">
        <v>703</v>
      </c>
      <c r="B114" s="356" t="s">
        <v>1142</v>
      </c>
      <c r="C114" s="341">
        <f>365.15+1480</f>
        <v>1845.15</v>
      </c>
      <c r="D114" s="14">
        <v>0</v>
      </c>
      <c r="E114" s="14">
        <v>1</v>
      </c>
      <c r="F114" s="70" t="s">
        <v>1016</v>
      </c>
      <c r="G114" s="343" t="s">
        <v>1143</v>
      </c>
      <c r="H114" s="449"/>
    </row>
    <row r="115" spans="1:8" ht="15" thickBot="1" x14ac:dyDescent="0.4">
      <c r="A115" s="11" t="s">
        <v>706</v>
      </c>
      <c r="B115" s="356" t="s">
        <v>1144</v>
      </c>
      <c r="C115" s="341">
        <f>389.9+1110</f>
        <v>1499.9</v>
      </c>
      <c r="D115" s="14">
        <v>0</v>
      </c>
      <c r="E115" s="14">
        <v>1</v>
      </c>
      <c r="F115" s="70" t="s">
        <v>1016</v>
      </c>
      <c r="G115" s="343" t="s">
        <v>1145</v>
      </c>
      <c r="H115" s="449"/>
    </row>
    <row r="116" spans="1:8" ht="15" thickBot="1" x14ac:dyDescent="0.4">
      <c r="A116" s="333" t="s">
        <v>708</v>
      </c>
      <c r="B116" s="356" t="s">
        <v>581</v>
      </c>
      <c r="C116" s="341">
        <v>329.5</v>
      </c>
      <c r="D116" s="14">
        <v>0</v>
      </c>
      <c r="E116" s="14">
        <v>1</v>
      </c>
      <c r="F116" s="14" t="s">
        <v>1022</v>
      </c>
      <c r="G116" s="343" t="s">
        <v>1146</v>
      </c>
      <c r="H116" s="449"/>
    </row>
    <row r="117" spans="1:8" ht="15" thickBot="1" x14ac:dyDescent="0.4">
      <c r="A117" s="11" t="s">
        <v>710</v>
      </c>
      <c r="B117" s="356" t="s">
        <v>1147</v>
      </c>
      <c r="C117" s="341">
        <v>56.7</v>
      </c>
      <c r="D117" s="14">
        <v>0</v>
      </c>
      <c r="E117" s="14">
        <v>1</v>
      </c>
      <c r="F117" s="14" t="s">
        <v>1022</v>
      </c>
      <c r="G117" s="343" t="s">
        <v>1148</v>
      </c>
      <c r="H117" s="449"/>
    </row>
    <row r="118" spans="1:8" ht="15" thickBot="1" x14ac:dyDescent="0.4">
      <c r="A118" s="333" t="s">
        <v>712</v>
      </c>
      <c r="B118" s="356" t="s">
        <v>1147</v>
      </c>
      <c r="C118" s="341">
        <v>56.7</v>
      </c>
      <c r="D118" s="14">
        <v>0</v>
      </c>
      <c r="E118" s="14">
        <v>1</v>
      </c>
      <c r="F118" s="14" t="s">
        <v>1022</v>
      </c>
      <c r="G118" s="343" t="s">
        <v>1148</v>
      </c>
      <c r="H118" s="449"/>
    </row>
    <row r="119" spans="1:8" ht="42.5" thickBot="1" x14ac:dyDescent="0.4">
      <c r="A119" s="11" t="s">
        <v>713</v>
      </c>
      <c r="B119" s="356" t="s">
        <v>1149</v>
      </c>
      <c r="C119" s="341">
        <v>1117.5</v>
      </c>
      <c r="D119" s="14">
        <v>0</v>
      </c>
      <c r="E119" s="14" t="s">
        <v>1021</v>
      </c>
      <c r="F119" s="70" t="s">
        <v>1150</v>
      </c>
      <c r="G119" s="343" t="s">
        <v>1151</v>
      </c>
      <c r="H119" s="449"/>
    </row>
    <row r="120" spans="1:8" ht="28.5" thickBot="1" x14ac:dyDescent="0.4">
      <c r="A120" s="333" t="s">
        <v>715</v>
      </c>
      <c r="B120" s="356" t="s">
        <v>592</v>
      </c>
      <c r="C120" s="341">
        <v>249.5</v>
      </c>
      <c r="D120" s="14">
        <v>0</v>
      </c>
      <c r="E120" s="14" t="s">
        <v>1021</v>
      </c>
      <c r="F120" s="14" t="s">
        <v>1022</v>
      </c>
      <c r="G120" s="343" t="s">
        <v>1152</v>
      </c>
      <c r="H120" s="449"/>
    </row>
    <row r="121" spans="1:8" ht="15" thickBot="1" x14ac:dyDescent="0.4">
      <c r="A121" s="11" t="s">
        <v>718</v>
      </c>
      <c r="B121" s="356" t="s">
        <v>1153</v>
      </c>
      <c r="C121" s="341">
        <v>89.1</v>
      </c>
      <c r="D121" s="14">
        <v>0</v>
      </c>
      <c r="E121" s="14">
        <v>1</v>
      </c>
      <c r="F121" s="14" t="s">
        <v>1022</v>
      </c>
      <c r="G121" s="343" t="s">
        <v>1154</v>
      </c>
      <c r="H121" s="449"/>
    </row>
    <row r="122" spans="1:8" s="363" customFormat="1" ht="15" thickBot="1" x14ac:dyDescent="0.4">
      <c r="A122" s="333" t="s">
        <v>720</v>
      </c>
      <c r="B122" s="358" t="s">
        <v>1155</v>
      </c>
      <c r="C122" s="359">
        <f>394.75+330</f>
        <v>724.75</v>
      </c>
      <c r="D122" s="360">
        <v>0</v>
      </c>
      <c r="E122" s="360">
        <v>1</v>
      </c>
      <c r="F122" s="361" t="s">
        <v>1016</v>
      </c>
      <c r="G122" s="362" t="s">
        <v>1156</v>
      </c>
      <c r="H122" s="449"/>
    </row>
    <row r="123" spans="1:8" ht="15" thickBot="1" x14ac:dyDescent="0.4">
      <c r="A123" s="11" t="s">
        <v>722</v>
      </c>
      <c r="B123" s="356" t="s">
        <v>1157</v>
      </c>
      <c r="C123" s="341">
        <v>190.25</v>
      </c>
      <c r="D123" s="14">
        <v>0</v>
      </c>
      <c r="E123" s="14">
        <v>1</v>
      </c>
      <c r="F123" s="357" t="s">
        <v>1042</v>
      </c>
      <c r="G123" s="343" t="s">
        <v>1158</v>
      </c>
      <c r="H123" s="449"/>
    </row>
    <row r="124" spans="1:8" ht="15" thickBot="1" x14ac:dyDescent="0.4">
      <c r="A124" s="333" t="s">
        <v>724</v>
      </c>
      <c r="B124" s="356" t="s">
        <v>1157</v>
      </c>
      <c r="C124" s="341">
        <v>190.25</v>
      </c>
      <c r="D124" s="14">
        <v>0</v>
      </c>
      <c r="E124" s="14">
        <v>1</v>
      </c>
      <c r="F124" s="357" t="s">
        <v>1042</v>
      </c>
      <c r="G124" s="343" t="s">
        <v>1158</v>
      </c>
      <c r="H124" s="449"/>
    </row>
    <row r="125" spans="1:8" ht="28.5" thickBot="1" x14ac:dyDescent="0.4">
      <c r="A125" s="11" t="s">
        <v>725</v>
      </c>
      <c r="B125" s="356" t="s">
        <v>597</v>
      </c>
      <c r="C125" s="341">
        <v>111.5</v>
      </c>
      <c r="D125" s="14">
        <v>0</v>
      </c>
      <c r="E125" s="14">
        <v>1</v>
      </c>
      <c r="F125" s="14" t="s">
        <v>1022</v>
      </c>
      <c r="G125" s="343" t="s">
        <v>1159</v>
      </c>
      <c r="H125" s="449"/>
    </row>
    <row r="126" spans="1:8" s="363" customFormat="1" ht="28.5" thickBot="1" x14ac:dyDescent="0.4">
      <c r="A126" s="333" t="s">
        <v>728</v>
      </c>
      <c r="B126" s="358" t="s">
        <v>597</v>
      </c>
      <c r="C126" s="359">
        <v>111.5</v>
      </c>
      <c r="D126" s="360">
        <v>0</v>
      </c>
      <c r="E126" s="360">
        <v>1</v>
      </c>
      <c r="F126" s="360" t="s">
        <v>1022</v>
      </c>
      <c r="G126" s="362" t="s">
        <v>1159</v>
      </c>
      <c r="H126" s="449"/>
    </row>
    <row r="127" spans="1:8" s="363" customFormat="1" ht="28.5" thickBot="1" x14ac:dyDescent="0.4">
      <c r="A127" s="11" t="s">
        <v>730</v>
      </c>
      <c r="B127" s="356" t="s">
        <v>597</v>
      </c>
      <c r="C127" s="341">
        <v>307</v>
      </c>
      <c r="D127" s="14">
        <v>0</v>
      </c>
      <c r="E127" s="14" t="s">
        <v>1021</v>
      </c>
      <c r="F127" s="14" t="s">
        <v>1022</v>
      </c>
      <c r="G127" s="343" t="s">
        <v>1160</v>
      </c>
      <c r="H127" s="449"/>
    </row>
    <row r="128" spans="1:8" ht="28.5" thickBot="1" x14ac:dyDescent="0.4">
      <c r="A128" s="364" t="s">
        <v>733</v>
      </c>
      <c r="B128" s="365" t="s">
        <v>1161</v>
      </c>
      <c r="C128" s="366">
        <f>234.75+330</f>
        <v>564.75</v>
      </c>
      <c r="D128" s="367">
        <v>0</v>
      </c>
      <c r="E128" s="367">
        <v>1</v>
      </c>
      <c r="F128" s="368" t="s">
        <v>1016</v>
      </c>
      <c r="G128" s="369" t="s">
        <v>1162</v>
      </c>
      <c r="H128" s="449"/>
    </row>
    <row r="129" spans="1:8" ht="28.5" thickBot="1" x14ac:dyDescent="0.4">
      <c r="A129" s="11" t="s">
        <v>736</v>
      </c>
      <c r="B129" s="365" t="s">
        <v>1163</v>
      </c>
      <c r="C129" s="366">
        <f>357.5+660</f>
        <v>1017.5</v>
      </c>
      <c r="D129" s="367">
        <v>0</v>
      </c>
      <c r="E129" s="367">
        <v>1</v>
      </c>
      <c r="F129" s="368" t="s">
        <v>1016</v>
      </c>
      <c r="G129" s="369" t="s">
        <v>1164</v>
      </c>
      <c r="H129" s="449"/>
    </row>
    <row r="130" spans="1:8" ht="15" thickBot="1" x14ac:dyDescent="0.4">
      <c r="A130" s="333" t="s">
        <v>738</v>
      </c>
      <c r="B130" s="365" t="s">
        <v>1165</v>
      </c>
      <c r="C130" s="366">
        <f>327.7+330</f>
        <v>657.7</v>
      </c>
      <c r="D130" s="367">
        <v>0</v>
      </c>
      <c r="E130" s="367">
        <v>1</v>
      </c>
      <c r="F130" s="368" t="s">
        <v>1016</v>
      </c>
      <c r="G130" s="369" t="s">
        <v>1156</v>
      </c>
      <c r="H130" s="449"/>
    </row>
    <row r="131" spans="1:8" ht="28.5" thickBot="1" x14ac:dyDescent="0.4">
      <c r="A131" s="11" t="s">
        <v>740</v>
      </c>
      <c r="B131" s="356" t="s">
        <v>1166</v>
      </c>
      <c r="C131" s="341">
        <v>111.5</v>
      </c>
      <c r="D131" s="14">
        <v>0</v>
      </c>
      <c r="E131" s="14">
        <v>1</v>
      </c>
      <c r="F131" s="14" t="s">
        <v>1022</v>
      </c>
      <c r="G131" s="343" t="s">
        <v>1167</v>
      </c>
      <c r="H131" s="449"/>
    </row>
    <row r="132" spans="1:8" ht="28.5" thickBot="1" x14ac:dyDescent="0.4">
      <c r="A132" s="333" t="s">
        <v>742</v>
      </c>
      <c r="B132" s="356" t="s">
        <v>1166</v>
      </c>
      <c r="C132" s="341">
        <v>111.5</v>
      </c>
      <c r="D132" s="14">
        <v>0</v>
      </c>
      <c r="E132" s="14">
        <v>1</v>
      </c>
      <c r="F132" s="14" t="s">
        <v>1022</v>
      </c>
      <c r="G132" s="343" t="s">
        <v>1167</v>
      </c>
      <c r="H132" s="449"/>
    </row>
    <row r="133" spans="1:8" ht="28.5" thickBot="1" x14ac:dyDescent="0.4">
      <c r="A133" s="11" t="s">
        <v>744</v>
      </c>
      <c r="B133" s="356" t="s">
        <v>837</v>
      </c>
      <c r="C133" s="341">
        <v>75.599999999999994</v>
      </c>
      <c r="D133" s="14">
        <v>0</v>
      </c>
      <c r="E133" s="14">
        <v>1</v>
      </c>
      <c r="F133" s="14" t="s">
        <v>1022</v>
      </c>
      <c r="G133" s="343" t="s">
        <v>1168</v>
      </c>
      <c r="H133" s="449"/>
    </row>
    <row r="134" spans="1:8" ht="28.5" thickBot="1" x14ac:dyDescent="0.4">
      <c r="A134" s="333" t="s">
        <v>747</v>
      </c>
      <c r="B134" s="356" t="s">
        <v>837</v>
      </c>
      <c r="C134" s="341">
        <v>75.599999999999994</v>
      </c>
      <c r="D134" s="14">
        <v>0</v>
      </c>
      <c r="E134" s="14">
        <v>1</v>
      </c>
      <c r="F134" s="14" t="s">
        <v>1022</v>
      </c>
      <c r="G134" s="343" t="s">
        <v>1168</v>
      </c>
      <c r="H134" s="449"/>
    </row>
    <row r="135" spans="1:8" ht="15" thickBot="1" x14ac:dyDescent="0.4">
      <c r="A135" s="11" t="s">
        <v>749</v>
      </c>
      <c r="B135" s="356" t="s">
        <v>1169</v>
      </c>
      <c r="C135" s="341">
        <f>660+437.5</f>
        <v>1097.5</v>
      </c>
      <c r="D135" s="14">
        <v>0</v>
      </c>
      <c r="E135" s="14">
        <v>1</v>
      </c>
      <c r="F135" s="70" t="s">
        <v>1016</v>
      </c>
      <c r="G135" s="343" t="s">
        <v>1170</v>
      </c>
      <c r="H135" s="449"/>
    </row>
    <row r="136" spans="1:8" ht="28.5" thickBot="1" x14ac:dyDescent="0.4">
      <c r="A136" s="333" t="s">
        <v>752</v>
      </c>
      <c r="B136" s="356" t="s">
        <v>840</v>
      </c>
      <c r="C136" s="341">
        <v>284.64999999999998</v>
      </c>
      <c r="D136" s="14">
        <v>0</v>
      </c>
      <c r="E136" s="14" t="s">
        <v>1021</v>
      </c>
      <c r="F136" s="14" t="s">
        <v>1022</v>
      </c>
      <c r="G136" s="343" t="s">
        <v>1171</v>
      </c>
      <c r="H136" s="449"/>
    </row>
    <row r="137" spans="1:8" ht="15" thickBot="1" x14ac:dyDescent="0.4">
      <c r="A137" s="15" t="s">
        <v>3</v>
      </c>
      <c r="B137" s="26"/>
      <c r="C137" s="370">
        <f>SUM(C16:C136)</f>
        <v>30391.340000000007</v>
      </c>
      <c r="D137" s="101">
        <f>SUM(D16:D136)</f>
        <v>0</v>
      </c>
      <c r="E137" s="101">
        <f>SUM(E16:E136)+6</f>
        <v>121</v>
      </c>
      <c r="F137" s="126"/>
      <c r="G137" s="346"/>
      <c r="H137" s="371"/>
    </row>
    <row r="138" spans="1:8" x14ac:dyDescent="0.35">
      <c r="A138" s="443" t="s">
        <v>1172</v>
      </c>
      <c r="B138" s="443"/>
      <c r="C138" s="450"/>
      <c r="D138" s="73"/>
      <c r="E138" s="321"/>
      <c r="F138" s="73"/>
      <c r="G138" s="172"/>
    </row>
    <row r="139" spans="1:8" x14ac:dyDescent="0.35">
      <c r="A139" s="372" t="s">
        <v>1173</v>
      </c>
    </row>
  </sheetData>
  <mergeCells count="5">
    <mergeCell ref="A2:H2"/>
    <mergeCell ref="A5:C5"/>
    <mergeCell ref="H8:H13"/>
    <mergeCell ref="H16:H136"/>
    <mergeCell ref="A138:C138"/>
  </mergeCells>
  <printOptions verticalCentered="1"/>
  <pageMargins left="0.98425196850393704" right="0.70866141732283472" top="0.94488188976377963" bottom="0.74803149606299213" header="0.31496062992125984" footer="0.31496062992125984"/>
  <pageSetup paperSize="9" scale="58" fitToHeight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7E1B9-DDA1-4410-8B62-ABD5E2E9628C}">
  <sheetPr>
    <pageSetUpPr fitToPage="1"/>
  </sheetPr>
  <dimension ref="B1:I32"/>
  <sheetViews>
    <sheetView workbookViewId="0">
      <selection activeCell="L14" sqref="L14"/>
    </sheetView>
  </sheetViews>
  <sheetFormatPr defaultRowHeight="14.5" x14ac:dyDescent="0.35"/>
  <cols>
    <col min="2" max="2" width="9.81640625" bestFit="1" customWidth="1"/>
    <col min="3" max="3" width="22.26953125" customWidth="1"/>
    <col min="4" max="4" width="22.81640625" customWidth="1"/>
    <col min="5" max="5" width="31.7265625" customWidth="1"/>
    <col min="6" max="6" width="27.453125" customWidth="1"/>
    <col min="7" max="7" width="27.26953125" customWidth="1"/>
    <col min="8" max="8" width="47.453125" bestFit="1" customWidth="1"/>
    <col min="9" max="9" width="26" bestFit="1" customWidth="1"/>
  </cols>
  <sheetData>
    <row r="1" spans="2:9" x14ac:dyDescent="0.35">
      <c r="B1" s="373" t="s">
        <v>1277</v>
      </c>
    </row>
    <row r="2" spans="2:9" x14ac:dyDescent="0.35">
      <c r="B2" s="29" t="s">
        <v>5</v>
      </c>
      <c r="C2" s="29"/>
    </row>
    <row r="4" spans="2:9" x14ac:dyDescent="0.35">
      <c r="B4" s="296" t="s">
        <v>1003</v>
      </c>
      <c r="C4" s="296"/>
      <c r="D4" s="296"/>
    </row>
    <row r="5" spans="2:9" ht="46.15" customHeight="1" x14ac:dyDescent="0.35">
      <c r="B5" s="432"/>
      <c r="C5" s="432"/>
      <c r="D5" s="1"/>
      <c r="E5" s="1"/>
      <c r="F5" s="1"/>
      <c r="G5" s="1"/>
      <c r="H5" s="1"/>
    </row>
    <row r="6" spans="2:9" x14ac:dyDescent="0.35">
      <c r="B6" s="29"/>
      <c r="C6" s="29"/>
      <c r="D6" s="1"/>
      <c r="E6" s="1"/>
      <c r="F6" s="1"/>
      <c r="G6" s="1"/>
      <c r="H6" s="1"/>
    </row>
    <row r="7" spans="2:9" x14ac:dyDescent="0.35">
      <c r="B7" s="29"/>
      <c r="C7" s="29"/>
      <c r="D7" s="1"/>
      <c r="E7" s="1"/>
      <c r="F7" s="1"/>
      <c r="G7" s="1"/>
      <c r="H7" s="1"/>
    </row>
    <row r="8" spans="2:9" x14ac:dyDescent="0.35">
      <c r="B8" s="29" t="s">
        <v>1004</v>
      </c>
      <c r="C8" s="29"/>
      <c r="D8" s="1"/>
      <c r="E8" s="1"/>
      <c r="F8" s="1"/>
      <c r="G8" s="1"/>
      <c r="H8" s="1"/>
    </row>
    <row r="9" spans="2:9" x14ac:dyDescent="0.35">
      <c r="B9" s="29"/>
      <c r="C9" s="29"/>
      <c r="D9" s="1"/>
      <c r="E9" s="1"/>
      <c r="F9" s="1"/>
      <c r="G9" s="1"/>
      <c r="H9" s="1"/>
    </row>
    <row r="10" spans="2:9" ht="15" thickBot="1" x14ac:dyDescent="0.4">
      <c r="C10" s="1"/>
      <c r="D10" s="1"/>
      <c r="E10" s="1"/>
      <c r="F10" s="1"/>
      <c r="G10" s="1"/>
      <c r="H10" s="1"/>
    </row>
    <row r="11" spans="2:9" ht="44" thickBot="1" x14ac:dyDescent="0.4">
      <c r="B11" s="26">
        <v>2024</v>
      </c>
      <c r="C11" s="26" t="s">
        <v>6</v>
      </c>
      <c r="D11" s="26" t="s">
        <v>7</v>
      </c>
      <c r="E11" s="26" t="s">
        <v>14</v>
      </c>
      <c r="F11" s="297" t="s">
        <v>11</v>
      </c>
      <c r="G11" s="298" t="s">
        <v>8</v>
      </c>
      <c r="H11" s="299" t="s">
        <v>9</v>
      </c>
      <c r="I11" s="298" t="s">
        <v>15</v>
      </c>
    </row>
    <row r="12" spans="2:9" ht="15.5" x14ac:dyDescent="0.35">
      <c r="B12" s="300">
        <v>1</v>
      </c>
      <c r="C12" s="301">
        <v>45362</v>
      </c>
      <c r="D12" s="302">
        <v>70.8</v>
      </c>
      <c r="E12" s="302">
        <v>0</v>
      </c>
      <c r="F12" s="303">
        <v>1</v>
      </c>
      <c r="G12" s="304" t="s">
        <v>1005</v>
      </c>
      <c r="H12" s="305" t="s">
        <v>1006</v>
      </c>
      <c r="I12" s="451" t="s">
        <v>1282</v>
      </c>
    </row>
    <row r="13" spans="2:9" ht="15.5" x14ac:dyDescent="0.35">
      <c r="B13" s="307">
        <v>2</v>
      </c>
      <c r="C13" s="308">
        <v>45363</v>
      </c>
      <c r="D13" s="309">
        <v>420.9</v>
      </c>
      <c r="E13" s="302">
        <v>0</v>
      </c>
      <c r="F13" s="310">
        <v>4</v>
      </c>
      <c r="G13" s="304" t="s">
        <v>1005</v>
      </c>
      <c r="H13" s="311" t="s">
        <v>1007</v>
      </c>
      <c r="I13" s="451"/>
    </row>
    <row r="14" spans="2:9" ht="15.5" x14ac:dyDescent="0.35">
      <c r="B14" s="307">
        <v>3</v>
      </c>
      <c r="C14" s="308">
        <v>45364</v>
      </c>
      <c r="D14" s="309">
        <v>142.4</v>
      </c>
      <c r="E14" s="302">
        <v>0</v>
      </c>
      <c r="F14" s="310">
        <v>1</v>
      </c>
      <c r="G14" s="304" t="s">
        <v>1005</v>
      </c>
      <c r="H14" s="311" t="s">
        <v>1006</v>
      </c>
      <c r="I14" s="451"/>
    </row>
    <row r="15" spans="2:9" ht="15.5" x14ac:dyDescent="0.35">
      <c r="B15" s="307">
        <v>4</v>
      </c>
      <c r="C15" s="308">
        <v>45369</v>
      </c>
      <c r="D15" s="309">
        <v>77.7</v>
      </c>
      <c r="E15" s="302">
        <v>0</v>
      </c>
      <c r="F15" s="310">
        <v>1</v>
      </c>
      <c r="G15" s="304" t="s">
        <v>1005</v>
      </c>
      <c r="H15" s="311" t="s">
        <v>1006</v>
      </c>
      <c r="I15" s="416"/>
    </row>
    <row r="16" spans="2:9" ht="15.5" x14ac:dyDescent="0.35">
      <c r="B16" s="307">
        <v>5</v>
      </c>
      <c r="C16" s="308">
        <v>45371</v>
      </c>
      <c r="D16" s="309">
        <v>59.3</v>
      </c>
      <c r="E16" s="302">
        <v>0</v>
      </c>
      <c r="F16" s="310">
        <v>1</v>
      </c>
      <c r="G16" s="304" t="s">
        <v>1005</v>
      </c>
      <c r="H16" s="311" t="s">
        <v>1006</v>
      </c>
      <c r="I16" s="416"/>
    </row>
    <row r="17" spans="2:9" ht="15.5" x14ac:dyDescent="0.35">
      <c r="B17" s="307">
        <v>6</v>
      </c>
      <c r="C17" s="308">
        <v>45373</v>
      </c>
      <c r="D17" s="309">
        <v>178.9</v>
      </c>
      <c r="E17" s="302">
        <v>0</v>
      </c>
      <c r="F17" s="310">
        <v>1</v>
      </c>
      <c r="G17" s="304" t="s">
        <v>1005</v>
      </c>
      <c r="H17" s="311" t="s">
        <v>1006</v>
      </c>
      <c r="I17" s="416"/>
    </row>
    <row r="18" spans="2:9" ht="15.5" x14ac:dyDescent="0.35">
      <c r="B18" s="307">
        <v>7</v>
      </c>
      <c r="C18" s="308">
        <v>45376</v>
      </c>
      <c r="D18" s="309">
        <v>128.30000000000001</v>
      </c>
      <c r="E18" s="302">
        <v>0</v>
      </c>
      <c r="F18" s="310">
        <v>1</v>
      </c>
      <c r="G18" s="304" t="s">
        <v>1005</v>
      </c>
      <c r="H18" s="311" t="s">
        <v>1006</v>
      </c>
      <c r="I18" s="416"/>
    </row>
    <row r="19" spans="2:9" ht="15.5" x14ac:dyDescent="0.35">
      <c r="B19" s="307">
        <v>8</v>
      </c>
      <c r="C19" s="308">
        <v>45377</v>
      </c>
      <c r="D19" s="309">
        <v>264</v>
      </c>
      <c r="E19" s="302">
        <v>0</v>
      </c>
      <c r="F19" s="310">
        <v>1</v>
      </c>
      <c r="G19" s="304" t="s">
        <v>1005</v>
      </c>
      <c r="H19" s="311" t="s">
        <v>1006</v>
      </c>
      <c r="I19" s="416"/>
    </row>
    <row r="20" spans="2:9" ht="15.5" x14ac:dyDescent="0.35">
      <c r="B20" s="307">
        <v>9</v>
      </c>
      <c r="C20" s="308">
        <v>45390</v>
      </c>
      <c r="D20" s="309">
        <v>298.5</v>
      </c>
      <c r="E20" s="302">
        <v>0</v>
      </c>
      <c r="F20" s="310">
        <v>1</v>
      </c>
      <c r="G20" s="304" t="s">
        <v>1005</v>
      </c>
      <c r="H20" s="311" t="s">
        <v>1006</v>
      </c>
      <c r="I20" s="416"/>
    </row>
    <row r="21" spans="2:9" ht="31" x14ac:dyDescent="0.35">
      <c r="B21" s="307">
        <v>10</v>
      </c>
      <c r="C21" s="308">
        <v>45392</v>
      </c>
      <c r="D21" s="309">
        <v>75.900000000000006</v>
      </c>
      <c r="E21" s="302">
        <v>0</v>
      </c>
      <c r="F21" s="310">
        <v>1</v>
      </c>
      <c r="G21" s="304" t="s">
        <v>1005</v>
      </c>
      <c r="H21" s="312" t="s">
        <v>1008</v>
      </c>
      <c r="I21" s="416"/>
    </row>
    <row r="22" spans="2:9" ht="31" x14ac:dyDescent="0.35">
      <c r="B22" s="307">
        <v>11</v>
      </c>
      <c r="C22" s="308">
        <v>45392</v>
      </c>
      <c r="D22" s="309">
        <v>98.4</v>
      </c>
      <c r="E22" s="302">
        <v>0</v>
      </c>
      <c r="F22" s="310">
        <v>1</v>
      </c>
      <c r="G22" s="304" t="s">
        <v>1005</v>
      </c>
      <c r="H22" s="312" t="s">
        <v>1008</v>
      </c>
      <c r="I22" s="416"/>
    </row>
    <row r="23" spans="2:9" ht="15.5" x14ac:dyDescent="0.35">
      <c r="B23" s="307">
        <v>12</v>
      </c>
      <c r="C23" s="308">
        <v>45399</v>
      </c>
      <c r="D23" s="309">
        <v>45</v>
      </c>
      <c r="E23" s="302">
        <v>0</v>
      </c>
      <c r="F23" s="310">
        <v>2</v>
      </c>
      <c r="G23" s="304" t="s">
        <v>1005</v>
      </c>
      <c r="H23" s="313" t="s">
        <v>1007</v>
      </c>
      <c r="I23" s="416"/>
    </row>
    <row r="24" spans="2:9" ht="15.5" x14ac:dyDescent="0.35">
      <c r="B24" s="307">
        <v>13</v>
      </c>
      <c r="C24" s="308">
        <v>45407</v>
      </c>
      <c r="D24" s="309">
        <v>20.5</v>
      </c>
      <c r="E24" s="302">
        <v>0</v>
      </c>
      <c r="F24" s="310">
        <v>1</v>
      </c>
      <c r="G24" s="304" t="s">
        <v>1005</v>
      </c>
      <c r="H24" s="311" t="s">
        <v>1006</v>
      </c>
      <c r="I24" s="416"/>
    </row>
    <row r="25" spans="2:9" ht="15.5" x14ac:dyDescent="0.35">
      <c r="B25" s="307">
        <v>14</v>
      </c>
      <c r="C25" s="308">
        <v>45407</v>
      </c>
      <c r="D25" s="309">
        <v>143.25</v>
      </c>
      <c r="E25" s="302">
        <v>0</v>
      </c>
      <c r="F25" s="310">
        <v>1</v>
      </c>
      <c r="G25" s="304" t="s">
        <v>1005</v>
      </c>
      <c r="H25" s="313" t="s">
        <v>1009</v>
      </c>
      <c r="I25" s="416"/>
    </row>
    <row r="26" spans="2:9" ht="15.5" x14ac:dyDescent="0.35">
      <c r="B26" s="307">
        <v>15</v>
      </c>
      <c r="C26" s="308">
        <v>45408</v>
      </c>
      <c r="D26" s="309">
        <v>52.9</v>
      </c>
      <c r="E26" s="302">
        <v>0</v>
      </c>
      <c r="F26" s="310">
        <v>1</v>
      </c>
      <c r="G26" s="304" t="s">
        <v>1005</v>
      </c>
      <c r="H26" s="313" t="s">
        <v>1010</v>
      </c>
      <c r="I26" s="416"/>
    </row>
    <row r="27" spans="2:9" ht="15.5" x14ac:dyDescent="0.35">
      <c r="B27" s="307">
        <v>16</v>
      </c>
      <c r="C27" s="308">
        <v>45426</v>
      </c>
      <c r="D27" s="309">
        <v>172</v>
      </c>
      <c r="E27" s="302">
        <v>0</v>
      </c>
      <c r="F27" s="310">
        <v>1</v>
      </c>
      <c r="G27" s="304" t="s">
        <v>1005</v>
      </c>
      <c r="H27" s="313" t="s">
        <v>1011</v>
      </c>
      <c r="I27" s="416"/>
    </row>
    <row r="28" spans="2:9" ht="16" thickBot="1" x14ac:dyDescent="0.4">
      <c r="B28" s="314" t="s">
        <v>3</v>
      </c>
      <c r="C28" s="315"/>
      <c r="D28" s="316">
        <f>SUM(D12:D27)</f>
        <v>2248.75</v>
      </c>
      <c r="E28" s="320">
        <f>SUM(E23:E27)</f>
        <v>0</v>
      </c>
      <c r="F28" s="317">
        <f>SUM(F12:F27)</f>
        <v>20</v>
      </c>
      <c r="G28" s="318"/>
      <c r="H28" s="318"/>
      <c r="I28" s="417"/>
    </row>
    <row r="29" spans="2:9" x14ac:dyDescent="0.35">
      <c r="D29" s="1"/>
      <c r="E29" s="1"/>
      <c r="F29" s="1"/>
      <c r="G29" s="1"/>
      <c r="H29" s="1"/>
    </row>
    <row r="30" spans="2:9" x14ac:dyDescent="0.35">
      <c r="B30" s="452" t="s">
        <v>4</v>
      </c>
      <c r="C30" s="452"/>
    </row>
    <row r="32" spans="2:9" x14ac:dyDescent="0.35">
      <c r="B32" s="319">
        <v>45583</v>
      </c>
      <c r="C32" t="s">
        <v>1012</v>
      </c>
    </row>
  </sheetData>
  <mergeCells count="3">
    <mergeCell ref="B5:C5"/>
    <mergeCell ref="I12:I28"/>
    <mergeCell ref="B30:C30"/>
  </mergeCells>
  <pageMargins left="0.7" right="0.7" top="0.75" bottom="0.75" header="0.3" footer="0.3"/>
  <pageSetup paperSize="9" scale="5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B7C20-D24A-472B-A40E-01341C4BF3A3}">
  <sheetPr>
    <pageSetUpPr fitToPage="1"/>
  </sheetPr>
  <dimension ref="B1:I78"/>
  <sheetViews>
    <sheetView workbookViewId="0">
      <selection activeCell="D12" sqref="D12"/>
    </sheetView>
  </sheetViews>
  <sheetFormatPr defaultRowHeight="14.5" x14ac:dyDescent="0.35"/>
  <cols>
    <col min="3" max="3" width="22.453125" bestFit="1" customWidth="1"/>
    <col min="4" max="4" width="31.7265625" style="136" bestFit="1" customWidth="1"/>
    <col min="5" max="5" width="31.7265625" style="136" customWidth="1"/>
    <col min="6" max="6" width="51.453125" bestFit="1" customWidth="1"/>
    <col min="7" max="7" width="35" style="61" customWidth="1"/>
    <col min="8" max="8" width="35.81640625" customWidth="1"/>
    <col min="9" max="9" width="29.81640625" customWidth="1"/>
  </cols>
  <sheetData>
    <row r="1" spans="2:9" x14ac:dyDescent="0.35">
      <c r="B1" s="373" t="s">
        <v>1278</v>
      </c>
    </row>
    <row r="2" spans="2:9" x14ac:dyDescent="0.35">
      <c r="B2" s="29" t="s">
        <v>5</v>
      </c>
      <c r="C2" s="29"/>
    </row>
    <row r="5" spans="2:9" x14ac:dyDescent="0.35">
      <c r="B5" s="439" t="s">
        <v>515</v>
      </c>
      <c r="C5" s="439"/>
      <c r="D5" s="137"/>
      <c r="E5" s="137"/>
      <c r="F5" s="1"/>
      <c r="G5" s="73"/>
      <c r="H5" s="1"/>
    </row>
    <row r="6" spans="2:9" ht="15" thickBot="1" x14ac:dyDescent="0.4">
      <c r="C6" s="1"/>
      <c r="D6" s="137"/>
      <c r="E6" s="137"/>
      <c r="F6" s="1"/>
      <c r="G6" s="73"/>
      <c r="H6" s="1"/>
    </row>
    <row r="7" spans="2:9" ht="44" thickBot="1" x14ac:dyDescent="0.4">
      <c r="B7" s="2">
        <v>2023</v>
      </c>
      <c r="C7" s="26" t="s">
        <v>6</v>
      </c>
      <c r="D7" s="134" t="s">
        <v>13</v>
      </c>
      <c r="E7" s="134" t="s">
        <v>14</v>
      </c>
      <c r="F7" s="3" t="s">
        <v>11</v>
      </c>
      <c r="G7" s="3" t="s">
        <v>8</v>
      </c>
      <c r="H7" s="30" t="s">
        <v>9</v>
      </c>
      <c r="I7" s="33" t="s">
        <v>15</v>
      </c>
    </row>
    <row r="8" spans="2:9" ht="29.5" thickBot="1" x14ac:dyDescent="0.4">
      <c r="B8" s="4" t="s">
        <v>0</v>
      </c>
      <c r="C8" s="110" t="s">
        <v>369</v>
      </c>
      <c r="D8" s="138">
        <v>696.1</v>
      </c>
      <c r="E8" s="138">
        <v>0</v>
      </c>
      <c r="F8" s="6">
        <v>2</v>
      </c>
      <c r="G8" s="123" t="s">
        <v>370</v>
      </c>
      <c r="H8" s="57" t="s">
        <v>371</v>
      </c>
      <c r="I8" s="453" t="s">
        <v>516</v>
      </c>
    </row>
    <row r="9" spans="2:9" ht="29.5" thickBot="1" x14ac:dyDescent="0.4">
      <c r="B9" s="7" t="s">
        <v>1</v>
      </c>
      <c r="C9" s="111">
        <v>45278</v>
      </c>
      <c r="D9" s="139">
        <v>892.5</v>
      </c>
      <c r="E9" s="139">
        <v>0</v>
      </c>
      <c r="F9" s="9" t="s">
        <v>517</v>
      </c>
      <c r="G9" s="96" t="s">
        <v>232</v>
      </c>
      <c r="H9" s="57" t="s">
        <v>372</v>
      </c>
      <c r="I9" s="454"/>
    </row>
    <row r="10" spans="2:9" ht="25.5" customHeight="1" thickBot="1" x14ac:dyDescent="0.4">
      <c r="B10" s="19" t="s">
        <v>3</v>
      </c>
      <c r="C10" s="20"/>
      <c r="D10" s="107">
        <f>SUM(D8:D9)</f>
        <v>1588.6</v>
      </c>
      <c r="E10" s="107">
        <f>SUM(E8:E9)</f>
        <v>0</v>
      </c>
      <c r="F10" s="21">
        <f>SUM(F8:F9)</f>
        <v>2</v>
      </c>
      <c r="G10" s="126"/>
      <c r="H10" s="32"/>
      <c r="I10" s="455"/>
    </row>
    <row r="11" spans="2:9" ht="15" thickBot="1" x14ac:dyDescent="0.4">
      <c r="B11" s="22"/>
      <c r="C11" s="23"/>
      <c r="D11" s="141"/>
      <c r="E11" s="141"/>
      <c r="F11" s="24"/>
      <c r="G11" s="128"/>
      <c r="H11" s="25"/>
    </row>
    <row r="12" spans="2:9" ht="44" thickBot="1" x14ac:dyDescent="0.4">
      <c r="B12" s="17">
        <v>2024</v>
      </c>
      <c r="C12" s="26" t="s">
        <v>6</v>
      </c>
      <c r="D12" s="134" t="s">
        <v>7</v>
      </c>
      <c r="E12" s="134" t="s">
        <v>14</v>
      </c>
      <c r="F12" s="3" t="s">
        <v>11</v>
      </c>
      <c r="G12" s="18" t="s">
        <v>8</v>
      </c>
      <c r="H12" s="18" t="s">
        <v>9</v>
      </c>
      <c r="I12" s="33" t="s">
        <v>15</v>
      </c>
    </row>
    <row r="13" spans="2:9" ht="29.5" thickBot="1" x14ac:dyDescent="0.4">
      <c r="B13" s="4" t="s">
        <v>0</v>
      </c>
      <c r="C13" s="5" t="s">
        <v>373</v>
      </c>
      <c r="D13" s="66">
        <v>1315.85</v>
      </c>
      <c r="E13" s="66">
        <v>0</v>
      </c>
      <c r="F13" s="6">
        <v>1</v>
      </c>
      <c r="G13" s="123" t="s">
        <v>370</v>
      </c>
      <c r="H13" s="57" t="s">
        <v>374</v>
      </c>
      <c r="I13" s="421" t="s">
        <v>516</v>
      </c>
    </row>
    <row r="14" spans="2:9" ht="29.5" thickBot="1" x14ac:dyDescent="0.4">
      <c r="B14" s="11" t="s">
        <v>1</v>
      </c>
      <c r="C14" s="8" t="s">
        <v>375</v>
      </c>
      <c r="D14" s="67">
        <v>1001.7</v>
      </c>
      <c r="E14" s="67">
        <v>0</v>
      </c>
      <c r="F14" s="12">
        <v>1</v>
      </c>
      <c r="G14" s="123" t="s">
        <v>370</v>
      </c>
      <c r="H14" s="57" t="s">
        <v>374</v>
      </c>
      <c r="I14" s="422"/>
    </row>
    <row r="15" spans="2:9" ht="29.5" thickBot="1" x14ac:dyDescent="0.4">
      <c r="B15" s="11" t="s">
        <v>2</v>
      </c>
      <c r="C15" s="8" t="s">
        <v>376</v>
      </c>
      <c r="D15" s="67">
        <v>1006.45</v>
      </c>
      <c r="E15" s="67">
        <v>0</v>
      </c>
      <c r="F15" s="12">
        <v>1</v>
      </c>
      <c r="G15" s="129" t="s">
        <v>370</v>
      </c>
      <c r="H15" s="57" t="s">
        <v>374</v>
      </c>
      <c r="I15" s="422"/>
    </row>
    <row r="16" spans="2:9" ht="44" thickBot="1" x14ac:dyDescent="0.4">
      <c r="B16" s="11" t="s">
        <v>377</v>
      </c>
      <c r="C16" s="112">
        <v>45305</v>
      </c>
      <c r="D16" s="67">
        <v>138</v>
      </c>
      <c r="E16" s="67">
        <v>0</v>
      </c>
      <c r="F16" s="12">
        <v>1</v>
      </c>
      <c r="G16" s="130" t="s">
        <v>232</v>
      </c>
      <c r="H16" s="57" t="s">
        <v>378</v>
      </c>
      <c r="I16" s="422"/>
    </row>
    <row r="17" spans="2:9" ht="15" thickBot="1" x14ac:dyDescent="0.4">
      <c r="B17" s="11" t="s">
        <v>379</v>
      </c>
      <c r="C17" s="112">
        <v>45306</v>
      </c>
      <c r="D17" s="67">
        <v>47.8</v>
      </c>
      <c r="E17" s="67">
        <v>0</v>
      </c>
      <c r="F17" s="12">
        <v>1</v>
      </c>
      <c r="G17" s="130" t="s">
        <v>232</v>
      </c>
      <c r="H17" s="41" t="s">
        <v>380</v>
      </c>
      <c r="I17" s="422"/>
    </row>
    <row r="18" spans="2:9" ht="15" thickBot="1" x14ac:dyDescent="0.4">
      <c r="B18" s="11" t="s">
        <v>381</v>
      </c>
      <c r="C18" s="112">
        <v>45309</v>
      </c>
      <c r="D18" s="67">
        <v>891</v>
      </c>
      <c r="E18" s="67">
        <v>0</v>
      </c>
      <c r="F18" s="14" t="s">
        <v>518</v>
      </c>
      <c r="G18" s="14" t="s">
        <v>232</v>
      </c>
      <c r="H18" s="41" t="s">
        <v>382</v>
      </c>
      <c r="I18" s="422"/>
    </row>
    <row r="19" spans="2:9" ht="29.5" thickBot="1" x14ac:dyDescent="0.4">
      <c r="B19" s="11" t="s">
        <v>383</v>
      </c>
      <c r="C19" s="8" t="s">
        <v>384</v>
      </c>
      <c r="D19" s="67">
        <v>874.9</v>
      </c>
      <c r="E19" s="67">
        <v>0</v>
      </c>
      <c r="F19" s="12">
        <v>1</v>
      </c>
      <c r="G19" s="129" t="s">
        <v>370</v>
      </c>
      <c r="H19" s="57" t="s">
        <v>385</v>
      </c>
      <c r="I19" s="422"/>
    </row>
    <row r="20" spans="2:9" ht="29.5" thickBot="1" x14ac:dyDescent="0.4">
      <c r="B20" s="11" t="s">
        <v>386</v>
      </c>
      <c r="C20" s="8" t="s">
        <v>387</v>
      </c>
      <c r="D20" s="67">
        <v>870.75</v>
      </c>
      <c r="E20" s="67">
        <v>0</v>
      </c>
      <c r="F20" s="12">
        <v>1</v>
      </c>
      <c r="G20" s="129" t="s">
        <v>370</v>
      </c>
      <c r="H20" s="57" t="s">
        <v>388</v>
      </c>
      <c r="I20" s="422"/>
    </row>
    <row r="21" spans="2:9" ht="29.5" thickBot="1" x14ac:dyDescent="0.4">
      <c r="B21" s="11" t="s">
        <v>389</v>
      </c>
      <c r="C21" s="8" t="s">
        <v>390</v>
      </c>
      <c r="D21" s="67">
        <v>549.85</v>
      </c>
      <c r="E21" s="67">
        <v>0</v>
      </c>
      <c r="F21" s="12">
        <v>1</v>
      </c>
      <c r="G21" s="129" t="s">
        <v>370</v>
      </c>
      <c r="H21" s="57" t="s">
        <v>385</v>
      </c>
      <c r="I21" s="422"/>
    </row>
    <row r="22" spans="2:9" ht="29.5" thickBot="1" x14ac:dyDescent="0.4">
      <c r="B22" s="11" t="s">
        <v>391</v>
      </c>
      <c r="C22" s="112">
        <v>45357</v>
      </c>
      <c r="D22" s="67">
        <v>924.6</v>
      </c>
      <c r="E22" s="67">
        <v>0</v>
      </c>
      <c r="F22" s="12">
        <v>6</v>
      </c>
      <c r="G22" s="14" t="s">
        <v>232</v>
      </c>
      <c r="H22" s="57" t="s">
        <v>392</v>
      </c>
      <c r="I22" s="422"/>
    </row>
    <row r="23" spans="2:9" ht="28.5" thickBot="1" x14ac:dyDescent="0.4">
      <c r="B23" s="11" t="s">
        <v>393</v>
      </c>
      <c r="C23" s="112">
        <v>45358</v>
      </c>
      <c r="D23" s="67">
        <v>928.7</v>
      </c>
      <c r="E23" s="67">
        <v>0</v>
      </c>
      <c r="F23" s="12">
        <v>5</v>
      </c>
      <c r="G23" s="14" t="s">
        <v>232</v>
      </c>
      <c r="H23" s="113" t="s">
        <v>394</v>
      </c>
      <c r="I23" s="422"/>
    </row>
    <row r="24" spans="2:9" ht="28.5" thickBot="1" x14ac:dyDescent="0.4">
      <c r="B24" s="11" t="s">
        <v>395</v>
      </c>
      <c r="C24" s="112">
        <v>45362</v>
      </c>
      <c r="D24" s="67">
        <v>197.8</v>
      </c>
      <c r="E24" s="67">
        <v>0</v>
      </c>
      <c r="F24" s="12">
        <v>4</v>
      </c>
      <c r="G24" s="14" t="s">
        <v>232</v>
      </c>
      <c r="H24" s="113" t="s">
        <v>396</v>
      </c>
      <c r="I24" s="422"/>
    </row>
    <row r="25" spans="2:9" ht="28.5" thickBot="1" x14ac:dyDescent="0.4">
      <c r="B25" s="11" t="s">
        <v>397</v>
      </c>
      <c r="C25" s="112">
        <v>45363</v>
      </c>
      <c r="D25" s="67">
        <v>607.20000000000005</v>
      </c>
      <c r="E25" s="67">
        <v>0</v>
      </c>
      <c r="F25" s="12">
        <v>10</v>
      </c>
      <c r="G25" s="14" t="s">
        <v>232</v>
      </c>
      <c r="H25" s="113" t="s">
        <v>398</v>
      </c>
      <c r="I25" s="422"/>
    </row>
    <row r="26" spans="2:9" ht="29.5" thickBot="1" x14ac:dyDescent="0.4">
      <c r="B26" s="11" t="s">
        <v>399</v>
      </c>
      <c r="C26" s="8" t="s">
        <v>400</v>
      </c>
      <c r="D26" s="67">
        <v>602.85</v>
      </c>
      <c r="E26" s="67">
        <v>0</v>
      </c>
      <c r="F26" s="12">
        <v>1</v>
      </c>
      <c r="G26" s="129" t="s">
        <v>370</v>
      </c>
      <c r="H26" s="57" t="s">
        <v>401</v>
      </c>
      <c r="I26" s="422"/>
    </row>
    <row r="27" spans="2:9" ht="15" thickBot="1" x14ac:dyDescent="0.4">
      <c r="B27" s="11" t="s">
        <v>402</v>
      </c>
      <c r="C27" s="112">
        <v>45364</v>
      </c>
      <c r="D27" s="67">
        <v>58</v>
      </c>
      <c r="E27" s="67">
        <v>0</v>
      </c>
      <c r="F27" s="12">
        <v>2</v>
      </c>
      <c r="G27" s="14" t="s">
        <v>232</v>
      </c>
      <c r="H27" s="113" t="s">
        <v>403</v>
      </c>
      <c r="I27" s="422"/>
    </row>
    <row r="28" spans="2:9" ht="28.5" thickBot="1" x14ac:dyDescent="0.4">
      <c r="B28" s="11">
        <v>16</v>
      </c>
      <c r="C28" s="112">
        <v>45365</v>
      </c>
      <c r="D28" s="67">
        <v>264.05</v>
      </c>
      <c r="E28" s="67">
        <v>0</v>
      </c>
      <c r="F28" s="12">
        <v>6</v>
      </c>
      <c r="G28" s="14" t="s">
        <v>232</v>
      </c>
      <c r="H28" s="113" t="s">
        <v>404</v>
      </c>
      <c r="I28" s="422"/>
    </row>
    <row r="29" spans="2:9" ht="42.5" thickBot="1" x14ac:dyDescent="0.4">
      <c r="B29" s="11" t="s">
        <v>405</v>
      </c>
      <c r="C29" s="112">
        <v>45366</v>
      </c>
      <c r="D29" s="67">
        <v>621</v>
      </c>
      <c r="E29" s="67">
        <v>0</v>
      </c>
      <c r="F29" s="12">
        <v>8</v>
      </c>
      <c r="G29" s="14" t="s">
        <v>232</v>
      </c>
      <c r="H29" s="113" t="s">
        <v>406</v>
      </c>
      <c r="I29" s="422"/>
    </row>
    <row r="30" spans="2:9" ht="42.5" thickBot="1" x14ac:dyDescent="0.4">
      <c r="B30" s="11" t="s">
        <v>407</v>
      </c>
      <c r="C30" s="112">
        <v>45369</v>
      </c>
      <c r="D30" s="67">
        <v>390.85</v>
      </c>
      <c r="E30" s="67">
        <v>0</v>
      </c>
      <c r="F30" s="12">
        <v>5</v>
      </c>
      <c r="G30" s="14" t="s">
        <v>232</v>
      </c>
      <c r="H30" s="113" t="s">
        <v>408</v>
      </c>
      <c r="I30" s="422"/>
    </row>
    <row r="31" spans="2:9" ht="42.5" thickBot="1" x14ac:dyDescent="0.4">
      <c r="B31" s="11" t="s">
        <v>409</v>
      </c>
      <c r="C31" s="112">
        <v>45370</v>
      </c>
      <c r="D31" s="67">
        <v>158.1</v>
      </c>
      <c r="E31" s="67">
        <v>0</v>
      </c>
      <c r="F31" s="12">
        <v>4</v>
      </c>
      <c r="G31" s="14" t="s">
        <v>232</v>
      </c>
      <c r="H31" s="113" t="s">
        <v>408</v>
      </c>
      <c r="I31" s="422"/>
    </row>
    <row r="32" spans="2:9" ht="28.5" thickBot="1" x14ac:dyDescent="0.4">
      <c r="B32" s="11" t="s">
        <v>410</v>
      </c>
      <c r="C32" s="112">
        <v>45372</v>
      </c>
      <c r="D32" s="67">
        <v>80.5</v>
      </c>
      <c r="E32" s="67">
        <v>0</v>
      </c>
      <c r="F32" s="12">
        <v>1</v>
      </c>
      <c r="G32" s="14" t="s">
        <v>232</v>
      </c>
      <c r="H32" s="113" t="s">
        <v>411</v>
      </c>
      <c r="I32" s="422"/>
    </row>
    <row r="33" spans="2:9" ht="28.5" thickBot="1" x14ac:dyDescent="0.4">
      <c r="B33" s="11" t="s">
        <v>412</v>
      </c>
      <c r="C33" s="112">
        <v>45373</v>
      </c>
      <c r="D33" s="67">
        <v>470.9</v>
      </c>
      <c r="E33" s="67">
        <v>0</v>
      </c>
      <c r="F33" s="12">
        <v>5</v>
      </c>
      <c r="G33" s="14" t="s">
        <v>232</v>
      </c>
      <c r="H33" s="113" t="s">
        <v>413</v>
      </c>
      <c r="I33" s="422"/>
    </row>
    <row r="34" spans="2:9" ht="15" thickBot="1" x14ac:dyDescent="0.4">
      <c r="B34" s="11" t="s">
        <v>414</v>
      </c>
      <c r="C34" s="112">
        <v>45376</v>
      </c>
      <c r="D34" s="67">
        <v>147.19999999999999</v>
      </c>
      <c r="E34" s="67">
        <v>0</v>
      </c>
      <c r="F34" s="12">
        <v>2</v>
      </c>
      <c r="G34" s="14" t="s">
        <v>232</v>
      </c>
      <c r="H34" s="113" t="s">
        <v>415</v>
      </c>
      <c r="I34" s="422"/>
    </row>
    <row r="35" spans="2:9" ht="15" thickBot="1" x14ac:dyDescent="0.4">
      <c r="B35" s="11" t="s">
        <v>416</v>
      </c>
      <c r="C35" s="112">
        <v>45378</v>
      </c>
      <c r="D35" s="67">
        <v>69</v>
      </c>
      <c r="E35" s="67">
        <v>0</v>
      </c>
      <c r="F35" s="12">
        <v>1</v>
      </c>
      <c r="G35" s="14" t="s">
        <v>232</v>
      </c>
      <c r="H35" s="113" t="s">
        <v>417</v>
      </c>
      <c r="I35" s="422"/>
    </row>
    <row r="36" spans="2:9" ht="28.5" thickBot="1" x14ac:dyDescent="0.4">
      <c r="B36" s="11" t="s">
        <v>418</v>
      </c>
      <c r="C36" s="112">
        <v>45385</v>
      </c>
      <c r="D36" s="67">
        <v>378.54</v>
      </c>
      <c r="E36" s="67">
        <v>0</v>
      </c>
      <c r="F36" s="12">
        <v>3</v>
      </c>
      <c r="G36" s="14" t="s">
        <v>232</v>
      </c>
      <c r="H36" s="113" t="s">
        <v>419</v>
      </c>
      <c r="I36" s="422"/>
    </row>
    <row r="37" spans="2:9" ht="28.5" thickBot="1" x14ac:dyDescent="0.4">
      <c r="B37" s="11" t="s">
        <v>420</v>
      </c>
      <c r="C37" s="112">
        <v>45386</v>
      </c>
      <c r="D37" s="67">
        <v>678.5</v>
      </c>
      <c r="E37" s="67">
        <v>0</v>
      </c>
      <c r="F37" s="12">
        <v>3</v>
      </c>
      <c r="G37" s="14" t="s">
        <v>232</v>
      </c>
      <c r="H37" s="113" t="s">
        <v>421</v>
      </c>
      <c r="I37" s="422"/>
    </row>
    <row r="38" spans="2:9" ht="15" thickBot="1" x14ac:dyDescent="0.4">
      <c r="B38" s="11" t="s">
        <v>422</v>
      </c>
      <c r="C38" s="112">
        <v>45387</v>
      </c>
      <c r="D38" s="67">
        <v>64.400000000000006</v>
      </c>
      <c r="E38" s="67">
        <v>0</v>
      </c>
      <c r="F38" s="12">
        <v>1</v>
      </c>
      <c r="G38" s="14" t="s">
        <v>232</v>
      </c>
      <c r="H38" s="113" t="s">
        <v>423</v>
      </c>
      <c r="I38" s="422"/>
    </row>
    <row r="39" spans="2:9" ht="15" thickBot="1" x14ac:dyDescent="0.4">
      <c r="B39" s="11" t="s">
        <v>424</v>
      </c>
      <c r="C39" s="112">
        <v>45390</v>
      </c>
      <c r="D39" s="67">
        <v>34.4</v>
      </c>
      <c r="E39" s="67">
        <v>0</v>
      </c>
      <c r="F39" s="12">
        <v>1</v>
      </c>
      <c r="G39" s="14" t="s">
        <v>232</v>
      </c>
      <c r="H39" s="113" t="s">
        <v>425</v>
      </c>
      <c r="I39" s="422"/>
    </row>
    <row r="40" spans="2:9" ht="28.5" thickBot="1" x14ac:dyDescent="0.4">
      <c r="B40" s="11" t="s">
        <v>426</v>
      </c>
      <c r="C40" s="112">
        <v>45392</v>
      </c>
      <c r="D40" s="67">
        <v>404.3</v>
      </c>
      <c r="E40" s="67">
        <v>0</v>
      </c>
      <c r="F40" s="12">
        <v>2</v>
      </c>
      <c r="G40" s="14" t="s">
        <v>232</v>
      </c>
      <c r="H40" s="113" t="s">
        <v>427</v>
      </c>
      <c r="I40" s="422"/>
    </row>
    <row r="41" spans="2:9" ht="15" thickBot="1" x14ac:dyDescent="0.4">
      <c r="B41" s="11" t="s">
        <v>428</v>
      </c>
      <c r="C41" s="112">
        <v>45398</v>
      </c>
      <c r="D41" s="67">
        <v>243.8</v>
      </c>
      <c r="E41" s="67">
        <v>0</v>
      </c>
      <c r="F41" s="12">
        <v>1</v>
      </c>
      <c r="G41" s="14" t="s">
        <v>232</v>
      </c>
      <c r="H41" s="114" t="s">
        <v>429</v>
      </c>
      <c r="I41" s="422"/>
    </row>
    <row r="42" spans="2:9" ht="29.5" thickBot="1" x14ac:dyDescent="0.4">
      <c r="B42" s="11" t="s">
        <v>430</v>
      </c>
      <c r="C42" s="112">
        <v>45399</v>
      </c>
      <c r="D42" s="67">
        <v>160.5</v>
      </c>
      <c r="E42" s="67">
        <v>0</v>
      </c>
      <c r="F42" s="12">
        <v>1</v>
      </c>
      <c r="G42" s="14" t="s">
        <v>232</v>
      </c>
      <c r="H42" s="57" t="s">
        <v>431</v>
      </c>
      <c r="I42" s="422"/>
    </row>
    <row r="43" spans="2:9" ht="58.5" thickBot="1" x14ac:dyDescent="0.4">
      <c r="B43" s="11" t="s">
        <v>432</v>
      </c>
      <c r="C43" s="112" t="s">
        <v>433</v>
      </c>
      <c r="D43" s="67">
        <v>533.35</v>
      </c>
      <c r="E43" s="67">
        <v>0</v>
      </c>
      <c r="F43" s="12">
        <v>1</v>
      </c>
      <c r="G43" s="129" t="s">
        <v>370</v>
      </c>
      <c r="H43" s="57" t="s">
        <v>434</v>
      </c>
      <c r="I43" s="422"/>
    </row>
    <row r="44" spans="2:9" ht="58.5" thickBot="1" x14ac:dyDescent="0.4">
      <c r="B44" s="11" t="s">
        <v>435</v>
      </c>
      <c r="C44" s="8" t="s">
        <v>436</v>
      </c>
      <c r="D44" s="67">
        <v>928.2</v>
      </c>
      <c r="E44" s="67">
        <v>0</v>
      </c>
      <c r="F44" s="12">
        <v>1</v>
      </c>
      <c r="G44" s="14" t="s">
        <v>232</v>
      </c>
      <c r="H44" s="57" t="s">
        <v>437</v>
      </c>
      <c r="I44" s="422"/>
    </row>
    <row r="45" spans="2:9" ht="44" thickBot="1" x14ac:dyDescent="0.4">
      <c r="B45" s="11" t="s">
        <v>438</v>
      </c>
      <c r="C45" s="112">
        <v>45404</v>
      </c>
      <c r="D45" s="67">
        <v>80</v>
      </c>
      <c r="E45" s="67">
        <v>0</v>
      </c>
      <c r="F45" s="12">
        <v>1</v>
      </c>
      <c r="G45" s="14" t="s">
        <v>232</v>
      </c>
      <c r="H45" s="57" t="s">
        <v>439</v>
      </c>
      <c r="I45" s="422"/>
    </row>
    <row r="46" spans="2:9" ht="29.5" thickBot="1" x14ac:dyDescent="0.4">
      <c r="B46" s="11" t="s">
        <v>440</v>
      </c>
      <c r="C46" s="112">
        <v>45405</v>
      </c>
      <c r="D46" s="67">
        <v>310.5</v>
      </c>
      <c r="E46" s="67">
        <v>0</v>
      </c>
      <c r="F46" s="12">
        <v>2</v>
      </c>
      <c r="G46" s="14" t="s">
        <v>232</v>
      </c>
      <c r="H46" s="57" t="s">
        <v>441</v>
      </c>
      <c r="I46" s="422"/>
    </row>
    <row r="47" spans="2:9" ht="44" thickBot="1" x14ac:dyDescent="0.4">
      <c r="B47" s="11" t="s">
        <v>442</v>
      </c>
      <c r="C47" s="112">
        <v>45406</v>
      </c>
      <c r="D47" s="67">
        <v>121.9</v>
      </c>
      <c r="E47" s="67">
        <v>0</v>
      </c>
      <c r="F47" s="12">
        <v>1</v>
      </c>
      <c r="G47" s="14" t="s">
        <v>232</v>
      </c>
      <c r="H47" s="57" t="s">
        <v>443</v>
      </c>
      <c r="I47" s="422"/>
    </row>
    <row r="48" spans="2:9" ht="73" thickBot="1" x14ac:dyDescent="0.4">
      <c r="B48" s="11" t="s">
        <v>444</v>
      </c>
      <c r="C48" s="112">
        <v>45409</v>
      </c>
      <c r="D48" s="67">
        <v>466.4</v>
      </c>
      <c r="E48" s="67">
        <v>0</v>
      </c>
      <c r="F48" s="12">
        <v>1</v>
      </c>
      <c r="G48" s="14" t="s">
        <v>232</v>
      </c>
      <c r="H48" s="57" t="s">
        <v>445</v>
      </c>
      <c r="I48" s="422"/>
    </row>
    <row r="49" spans="2:9" ht="15" thickBot="1" x14ac:dyDescent="0.4">
      <c r="B49" s="11" t="s">
        <v>446</v>
      </c>
      <c r="C49" s="112">
        <v>45418</v>
      </c>
      <c r="D49" s="67">
        <v>850.5</v>
      </c>
      <c r="E49" s="67">
        <v>0</v>
      </c>
      <c r="F49" s="12">
        <v>1</v>
      </c>
      <c r="G49" s="14" t="s">
        <v>232</v>
      </c>
      <c r="H49" s="114" t="s">
        <v>447</v>
      </c>
      <c r="I49" s="422"/>
    </row>
    <row r="50" spans="2:9" ht="29.5" thickBot="1" x14ac:dyDescent="0.4">
      <c r="B50" s="11" t="s">
        <v>448</v>
      </c>
      <c r="C50" s="112" t="s">
        <v>449</v>
      </c>
      <c r="D50" s="67">
        <v>1859.15</v>
      </c>
      <c r="E50" s="67">
        <v>0</v>
      </c>
      <c r="F50" s="12">
        <v>1</v>
      </c>
      <c r="G50" s="129" t="s">
        <v>370</v>
      </c>
      <c r="H50" s="57" t="s">
        <v>450</v>
      </c>
      <c r="I50" s="422"/>
    </row>
    <row r="51" spans="2:9" ht="29.5" thickBot="1" x14ac:dyDescent="0.4">
      <c r="B51" s="11" t="s">
        <v>451</v>
      </c>
      <c r="C51" s="112" t="s">
        <v>452</v>
      </c>
      <c r="D51" s="67">
        <v>1326.35</v>
      </c>
      <c r="E51" s="67">
        <v>0</v>
      </c>
      <c r="F51" s="12">
        <v>1</v>
      </c>
      <c r="G51" s="129" t="s">
        <v>370</v>
      </c>
      <c r="H51" s="57" t="s">
        <v>453</v>
      </c>
      <c r="I51" s="422"/>
    </row>
    <row r="52" spans="2:9" ht="29.5" thickBot="1" x14ac:dyDescent="0.4">
      <c r="B52" s="11" t="s">
        <v>454</v>
      </c>
      <c r="C52" s="112" t="s">
        <v>455</v>
      </c>
      <c r="D52" s="67">
        <v>1361.9</v>
      </c>
      <c r="E52" s="67">
        <v>0</v>
      </c>
      <c r="F52" s="12">
        <v>1</v>
      </c>
      <c r="G52" s="129" t="s">
        <v>370</v>
      </c>
      <c r="H52" s="57" t="s">
        <v>456</v>
      </c>
      <c r="I52" s="422"/>
    </row>
    <row r="53" spans="2:9" ht="73" thickBot="1" x14ac:dyDescent="0.4">
      <c r="B53" s="11" t="s">
        <v>457</v>
      </c>
      <c r="C53" s="112">
        <v>45423</v>
      </c>
      <c r="D53" s="67">
        <v>144.9</v>
      </c>
      <c r="E53" s="67">
        <v>0</v>
      </c>
      <c r="F53" s="12">
        <v>1</v>
      </c>
      <c r="G53" s="14" t="s">
        <v>232</v>
      </c>
      <c r="H53" s="115" t="s">
        <v>458</v>
      </c>
      <c r="I53" s="422"/>
    </row>
    <row r="54" spans="2:9" ht="58.5" thickBot="1" x14ac:dyDescent="0.4">
      <c r="B54" s="11" t="s">
        <v>459</v>
      </c>
      <c r="C54" s="112" t="s">
        <v>460</v>
      </c>
      <c r="D54" s="67">
        <v>1800.5</v>
      </c>
      <c r="E54" s="67">
        <v>0</v>
      </c>
      <c r="F54" s="12">
        <v>1</v>
      </c>
      <c r="G54" s="132" t="s">
        <v>370</v>
      </c>
      <c r="H54" s="116" t="s">
        <v>461</v>
      </c>
      <c r="I54" s="448"/>
    </row>
    <row r="55" spans="2:9" ht="29.5" thickBot="1" x14ac:dyDescent="0.4">
      <c r="B55" s="11" t="s">
        <v>462</v>
      </c>
      <c r="C55" s="112">
        <v>45431</v>
      </c>
      <c r="D55" s="67">
        <v>301.3</v>
      </c>
      <c r="E55" s="67">
        <v>0</v>
      </c>
      <c r="F55" s="14" t="s">
        <v>518</v>
      </c>
      <c r="G55" s="125" t="s">
        <v>232</v>
      </c>
      <c r="H55" s="117" t="s">
        <v>463</v>
      </c>
      <c r="I55" s="448"/>
    </row>
    <row r="56" spans="2:9" ht="29.5" thickBot="1" x14ac:dyDescent="0.4">
      <c r="B56" s="11" t="s">
        <v>464</v>
      </c>
      <c r="C56" s="112" t="s">
        <v>465</v>
      </c>
      <c r="D56" s="67">
        <v>1791.5</v>
      </c>
      <c r="E56" s="67">
        <v>0</v>
      </c>
      <c r="F56" s="12">
        <v>1</v>
      </c>
      <c r="G56" s="132" t="s">
        <v>370</v>
      </c>
      <c r="H56" s="117" t="s">
        <v>466</v>
      </c>
      <c r="I56" s="448"/>
    </row>
    <row r="57" spans="2:9" ht="29.5" thickBot="1" x14ac:dyDescent="0.4">
      <c r="B57" s="11" t="s">
        <v>467</v>
      </c>
      <c r="C57" s="8" t="s">
        <v>468</v>
      </c>
      <c r="D57" s="67">
        <v>1811.5</v>
      </c>
      <c r="E57" s="67">
        <v>0</v>
      </c>
      <c r="F57" s="12">
        <v>1</v>
      </c>
      <c r="G57" s="132" t="s">
        <v>370</v>
      </c>
      <c r="H57" s="117" t="s">
        <v>469</v>
      </c>
      <c r="I57" s="448"/>
    </row>
    <row r="58" spans="2:9" ht="29.5" thickBot="1" x14ac:dyDescent="0.4">
      <c r="B58" s="11" t="s">
        <v>470</v>
      </c>
      <c r="C58" s="8" t="s">
        <v>471</v>
      </c>
      <c r="D58" s="67">
        <v>180.5</v>
      </c>
      <c r="E58" s="67">
        <v>0</v>
      </c>
      <c r="F58" s="46">
        <v>1</v>
      </c>
      <c r="G58" s="62" t="s">
        <v>232</v>
      </c>
      <c r="H58" s="118" t="s">
        <v>472</v>
      </c>
      <c r="I58" s="448"/>
    </row>
    <row r="59" spans="2:9" ht="44" thickBot="1" x14ac:dyDescent="0.4">
      <c r="B59" s="11" t="s">
        <v>473</v>
      </c>
      <c r="C59" s="8" t="s">
        <v>474</v>
      </c>
      <c r="D59" s="67">
        <v>773.98</v>
      </c>
      <c r="E59" s="67">
        <v>0</v>
      </c>
      <c r="F59" s="46">
        <v>1</v>
      </c>
      <c r="G59" s="129" t="s">
        <v>370</v>
      </c>
      <c r="H59" s="119" t="s">
        <v>475</v>
      </c>
      <c r="I59" s="448"/>
    </row>
    <row r="60" spans="2:9" ht="29.5" thickBot="1" x14ac:dyDescent="0.4">
      <c r="B60" s="11" t="s">
        <v>476</v>
      </c>
      <c r="C60" s="112">
        <v>45437</v>
      </c>
      <c r="D60" s="67">
        <v>290.95</v>
      </c>
      <c r="E60" s="67">
        <v>0</v>
      </c>
      <c r="F60" s="46">
        <v>1</v>
      </c>
      <c r="G60" s="62" t="s">
        <v>232</v>
      </c>
      <c r="H60" s="118" t="s">
        <v>477</v>
      </c>
      <c r="I60" s="448"/>
    </row>
    <row r="61" spans="2:9" ht="44" thickBot="1" x14ac:dyDescent="0.4">
      <c r="B61" s="11" t="s">
        <v>478</v>
      </c>
      <c r="C61" s="112">
        <v>45440</v>
      </c>
      <c r="D61" s="67">
        <v>571.20000000000005</v>
      </c>
      <c r="E61" s="67">
        <v>0</v>
      </c>
      <c r="F61" s="46">
        <v>2</v>
      </c>
      <c r="G61" s="62" t="s">
        <v>232</v>
      </c>
      <c r="H61" s="63" t="s">
        <v>479</v>
      </c>
      <c r="I61" s="422"/>
    </row>
    <row r="62" spans="2:9" ht="44" thickBot="1" x14ac:dyDescent="0.4">
      <c r="B62" s="11" t="s">
        <v>480</v>
      </c>
      <c r="C62" s="112">
        <v>45450</v>
      </c>
      <c r="D62" s="67">
        <v>261.2</v>
      </c>
      <c r="E62" s="67">
        <v>0</v>
      </c>
      <c r="F62" s="46">
        <v>1</v>
      </c>
      <c r="G62" s="62" t="s">
        <v>232</v>
      </c>
      <c r="H62" s="63" t="s">
        <v>481</v>
      </c>
      <c r="I62" s="422"/>
    </row>
    <row r="63" spans="2:9" ht="29.5" thickBot="1" x14ac:dyDescent="0.4">
      <c r="B63" s="11" t="s">
        <v>482</v>
      </c>
      <c r="C63" s="111" t="s">
        <v>483</v>
      </c>
      <c r="D63" s="67">
        <v>1703.9</v>
      </c>
      <c r="E63" s="67">
        <v>0</v>
      </c>
      <c r="F63" s="46">
        <v>1</v>
      </c>
      <c r="G63" s="133" t="s">
        <v>484</v>
      </c>
      <c r="H63" s="63" t="s">
        <v>485</v>
      </c>
      <c r="I63" s="422"/>
    </row>
    <row r="64" spans="2:9" ht="29.5" thickBot="1" x14ac:dyDescent="0.4">
      <c r="B64" s="11" t="s">
        <v>486</v>
      </c>
      <c r="C64" s="45" t="s">
        <v>487</v>
      </c>
      <c r="D64" s="104">
        <v>1268.75</v>
      </c>
      <c r="E64" s="104">
        <v>0</v>
      </c>
      <c r="F64" s="46">
        <v>1</v>
      </c>
      <c r="G64" s="129" t="s">
        <v>370</v>
      </c>
      <c r="H64" s="57" t="s">
        <v>488</v>
      </c>
      <c r="I64" s="422"/>
    </row>
    <row r="65" spans="2:9" ht="15" thickBot="1" x14ac:dyDescent="0.4">
      <c r="B65" s="11" t="s">
        <v>489</v>
      </c>
      <c r="C65" s="120">
        <v>45532</v>
      </c>
      <c r="D65" s="104">
        <v>866.1</v>
      </c>
      <c r="E65" s="104">
        <v>0</v>
      </c>
      <c r="F65" s="14" t="s">
        <v>518</v>
      </c>
      <c r="G65" s="62" t="s">
        <v>232</v>
      </c>
      <c r="H65" s="41" t="s">
        <v>490</v>
      </c>
      <c r="I65" s="422"/>
    </row>
    <row r="66" spans="2:9" ht="29.5" thickBot="1" x14ac:dyDescent="0.4">
      <c r="B66" s="11" t="s">
        <v>491</v>
      </c>
      <c r="C66" s="120">
        <v>45538</v>
      </c>
      <c r="D66" s="104">
        <v>843.1</v>
      </c>
      <c r="E66" s="104">
        <v>0</v>
      </c>
      <c r="F66" s="46">
        <v>1</v>
      </c>
      <c r="G66" s="62" t="s">
        <v>232</v>
      </c>
      <c r="H66" s="57" t="s">
        <v>492</v>
      </c>
      <c r="I66" s="422"/>
    </row>
    <row r="67" spans="2:9" ht="29.5" thickBot="1" x14ac:dyDescent="0.4">
      <c r="B67" s="11" t="s">
        <v>493</v>
      </c>
      <c r="C67" s="120">
        <v>45551</v>
      </c>
      <c r="D67" s="104">
        <v>52.4</v>
      </c>
      <c r="E67" s="104">
        <v>0</v>
      </c>
      <c r="F67" s="46">
        <v>1</v>
      </c>
      <c r="G67" s="62" t="s">
        <v>232</v>
      </c>
      <c r="H67" s="57" t="s">
        <v>494</v>
      </c>
      <c r="I67" s="422"/>
    </row>
    <row r="68" spans="2:9" ht="29.5" thickBot="1" x14ac:dyDescent="0.4">
      <c r="B68" s="11" t="s">
        <v>495</v>
      </c>
      <c r="C68" s="121" t="s">
        <v>496</v>
      </c>
      <c r="D68" s="104">
        <v>1017.03</v>
      </c>
      <c r="E68" s="104">
        <v>0</v>
      </c>
      <c r="F68" s="46">
        <v>1</v>
      </c>
      <c r="G68" s="129" t="s">
        <v>370</v>
      </c>
      <c r="H68" s="57" t="s">
        <v>497</v>
      </c>
      <c r="I68" s="422"/>
    </row>
    <row r="69" spans="2:9" ht="29.5" thickBot="1" x14ac:dyDescent="0.4">
      <c r="B69" s="11" t="s">
        <v>498</v>
      </c>
      <c r="C69" s="120">
        <v>45560</v>
      </c>
      <c r="D69" s="104">
        <v>843.6</v>
      </c>
      <c r="E69" s="104">
        <v>0</v>
      </c>
      <c r="F69" s="14" t="s">
        <v>518</v>
      </c>
      <c r="G69" s="62" t="s">
        <v>232</v>
      </c>
      <c r="H69" s="57" t="s">
        <v>499</v>
      </c>
      <c r="I69" s="422"/>
    </row>
    <row r="70" spans="2:9" ht="44" thickBot="1" x14ac:dyDescent="0.4">
      <c r="B70" s="11" t="s">
        <v>500</v>
      </c>
      <c r="C70" s="120">
        <v>45561</v>
      </c>
      <c r="D70" s="104">
        <v>448</v>
      </c>
      <c r="E70" s="104">
        <v>0</v>
      </c>
      <c r="F70" s="46">
        <v>1</v>
      </c>
      <c r="G70" s="62" t="s">
        <v>232</v>
      </c>
      <c r="H70" s="57" t="s">
        <v>501</v>
      </c>
      <c r="I70" s="422"/>
    </row>
    <row r="71" spans="2:9" ht="29.5" thickBot="1" x14ac:dyDescent="0.4">
      <c r="B71" s="11" t="s">
        <v>502</v>
      </c>
      <c r="C71" s="121" t="s">
        <v>503</v>
      </c>
      <c r="D71" s="104">
        <v>1634.7</v>
      </c>
      <c r="E71" s="104">
        <v>0</v>
      </c>
      <c r="F71" s="46">
        <v>1</v>
      </c>
      <c r="G71" s="129" t="s">
        <v>370</v>
      </c>
      <c r="H71" s="57" t="s">
        <v>504</v>
      </c>
      <c r="I71" s="422"/>
    </row>
    <row r="72" spans="2:9" ht="29.5" thickBot="1" x14ac:dyDescent="0.4">
      <c r="B72" s="11" t="s">
        <v>505</v>
      </c>
      <c r="C72" s="120">
        <v>45573</v>
      </c>
      <c r="D72" s="104">
        <v>602.9</v>
      </c>
      <c r="E72" s="104">
        <v>0</v>
      </c>
      <c r="F72" s="14" t="s">
        <v>519</v>
      </c>
      <c r="G72" s="62" t="s">
        <v>232</v>
      </c>
      <c r="H72" s="57" t="s">
        <v>506</v>
      </c>
      <c r="I72" s="422"/>
    </row>
    <row r="73" spans="2:9" ht="44" thickBot="1" x14ac:dyDescent="0.4">
      <c r="B73" s="11" t="s">
        <v>507</v>
      </c>
      <c r="C73" s="120">
        <v>45574</v>
      </c>
      <c r="D73" s="104">
        <v>843</v>
      </c>
      <c r="E73" s="104">
        <v>0</v>
      </c>
      <c r="F73" s="46">
        <v>1</v>
      </c>
      <c r="G73" s="62" t="s">
        <v>232</v>
      </c>
      <c r="H73" s="57" t="s">
        <v>508</v>
      </c>
      <c r="I73" s="422"/>
    </row>
    <row r="74" spans="2:9" ht="44" thickBot="1" x14ac:dyDescent="0.4">
      <c r="B74" s="11" t="s">
        <v>509</v>
      </c>
      <c r="C74" s="120">
        <v>45574</v>
      </c>
      <c r="D74" s="104">
        <v>465.9</v>
      </c>
      <c r="E74" s="104">
        <v>0</v>
      </c>
      <c r="F74" s="46">
        <v>1</v>
      </c>
      <c r="G74" s="62" t="s">
        <v>232</v>
      </c>
      <c r="H74" s="57" t="s">
        <v>501</v>
      </c>
      <c r="I74" s="422"/>
    </row>
    <row r="75" spans="2:9" ht="29.5" thickBot="1" x14ac:dyDescent="0.4">
      <c r="B75" s="11" t="s">
        <v>510</v>
      </c>
      <c r="C75" s="120">
        <v>45575</v>
      </c>
      <c r="D75" s="104">
        <v>584.5</v>
      </c>
      <c r="E75" s="104">
        <v>0</v>
      </c>
      <c r="F75" s="14" t="s">
        <v>519</v>
      </c>
      <c r="G75" s="62" t="s">
        <v>232</v>
      </c>
      <c r="H75" s="57" t="s">
        <v>511</v>
      </c>
      <c r="I75" s="422"/>
    </row>
    <row r="76" spans="2:9" ht="15" thickBot="1" x14ac:dyDescent="0.4">
      <c r="B76" s="11" t="s">
        <v>512</v>
      </c>
      <c r="C76" s="122">
        <v>45579</v>
      </c>
      <c r="D76" s="104">
        <v>818.8</v>
      </c>
      <c r="E76" s="104">
        <v>0</v>
      </c>
      <c r="F76" s="14" t="s">
        <v>520</v>
      </c>
      <c r="G76" s="62" t="s">
        <v>232</v>
      </c>
      <c r="H76" s="41" t="s">
        <v>513</v>
      </c>
      <c r="I76" s="422"/>
    </row>
    <row r="77" spans="2:9" ht="15" thickBot="1" x14ac:dyDescent="0.4">
      <c r="B77" s="15" t="s">
        <v>3</v>
      </c>
      <c r="C77" s="28"/>
      <c r="D77" s="65">
        <f>SUM(D13:D76)</f>
        <v>41939.950000000004</v>
      </c>
      <c r="E77" s="65">
        <f>SUM(E13:E76)</f>
        <v>0</v>
      </c>
      <c r="F77" s="16">
        <f>SUM(F13:F76)</f>
        <v>110</v>
      </c>
      <c r="G77" s="126"/>
      <c r="H77" s="27"/>
      <c r="I77" s="423"/>
    </row>
    <row r="78" spans="2:9" x14ac:dyDescent="0.35">
      <c r="B78" s="443" t="s">
        <v>514</v>
      </c>
      <c r="C78" s="443"/>
      <c r="D78" s="137"/>
      <c r="E78" s="137"/>
      <c r="F78" s="1"/>
      <c r="G78" s="73"/>
      <c r="H78" s="1"/>
    </row>
  </sheetData>
  <mergeCells count="4">
    <mergeCell ref="B78:C78"/>
    <mergeCell ref="B5:C5"/>
    <mergeCell ref="I8:I10"/>
    <mergeCell ref="I13:I77"/>
  </mergeCells>
  <pageMargins left="0.70866141732283472" right="0.70866141732283472" top="0.39370078740157483" bottom="0.74803149606299213" header="0.31496062992125984" footer="0.31496062992125984"/>
  <pageSetup paperSize="9" scale="51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4</vt:i4>
      </vt:variant>
    </vt:vector>
  </HeadingPairs>
  <TitlesOfParts>
    <vt:vector size="13" baseType="lpstr">
      <vt:lpstr>CKE III st.</vt:lpstr>
      <vt:lpstr>Gdańsk</vt:lpstr>
      <vt:lpstr>Jaworzno</vt:lpstr>
      <vt:lpstr>Kraków</vt:lpstr>
      <vt:lpstr>Łomża</vt:lpstr>
      <vt:lpstr>Łódź</vt:lpstr>
      <vt:lpstr>Poznań</vt:lpstr>
      <vt:lpstr>Warszawa</vt:lpstr>
      <vt:lpstr>Wrocław</vt:lpstr>
      <vt:lpstr>'CKE III st.'!Obszar_wydruku</vt:lpstr>
      <vt:lpstr>Gdańsk!Obszar_wydruku</vt:lpstr>
      <vt:lpstr>Kraków!Obszar_wydruku</vt:lpstr>
      <vt:lpstr>Łomża!Obszar_wydruku</vt:lpstr>
    </vt:vector>
  </TitlesOfParts>
  <Company>CKE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Koprucha</dc:creator>
  <cp:lastModifiedBy>Witan Magda</cp:lastModifiedBy>
  <cp:lastPrinted>2024-10-21T07:53:45Z</cp:lastPrinted>
  <dcterms:created xsi:type="dcterms:W3CDTF">2024-10-17T06:38:36Z</dcterms:created>
  <dcterms:modified xsi:type="dcterms:W3CDTF">2024-10-24T10:23:23Z</dcterms:modified>
</cp:coreProperties>
</file>