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zmarzlinska\AppData\Local\Temp\ezdpuw\20251119072041042\"/>
    </mc:Choice>
  </mc:AlternateContent>
  <xr:revisionPtr revIDLastSave="0" documentId="13_ncr:1_{14034499-B30E-4570-95C2-884661B60CA5}" xr6:coauthVersionLast="47" xr6:coauthVersionMax="47" xr10:uidLastSave="{00000000-0000-0000-0000-000000000000}"/>
  <bookViews>
    <workbookView xWindow="-110" yWindow="-110" windowWidth="19420" windowHeight="10300" tabRatio="995" xr2:uid="{D8027E73-C12F-400B-9C72-51635EED4CDD}"/>
  </bookViews>
  <sheets>
    <sheet name="MRIT" sheetId="5" r:id="rId1"/>
    <sheet name="GUGIK" sheetId="9" r:id="rId2"/>
    <sheet name="GUNB" sheetId="11" r:id="rId3"/>
    <sheet name="Instytut Geodezji i Kartografii" sheetId="12" r:id="rId4"/>
    <sheet name="Instytut Techniki Budowlanej" sheetId="13" r:id="rId5"/>
    <sheet name="Polska Agencja Kosmiczna " sheetId="14" r:id="rId6"/>
    <sheet name="Polskie Centrum Akredytacji " sheetId="15" r:id="rId7"/>
    <sheet name="Urząd Dozoru Technicznego" sheetId="16" r:id="rId8"/>
  </sheets>
  <definedNames>
    <definedName name="_xlnm._FilterDatabase" localSheetId="2" hidden="1">GUNB!$A$4:$Q$46</definedName>
    <definedName name="_xlnm._FilterDatabase" localSheetId="4" hidden="1">'Instytut Techniki Budowlanej'!$A$2:$U$38</definedName>
    <definedName name="_xlnm._FilterDatabase" localSheetId="6" hidden="1">'Polskie Centrum Akredytacji '!$A$3:$S$27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5" i="9" l="1"/>
  <c r="N45" i="9"/>
  <c r="F45" i="9"/>
  <c r="E45" i="9"/>
  <c r="O42" i="9"/>
  <c r="O39" i="9"/>
  <c r="O38" i="9"/>
  <c r="N38" i="9"/>
  <c r="F38" i="9"/>
  <c r="J36" i="9"/>
  <c r="J35" i="9"/>
  <c r="J34" i="9"/>
  <c r="I33" i="9"/>
  <c r="F33" i="9"/>
  <c r="O31" i="9"/>
  <c r="N31" i="9"/>
  <c r="F31" i="9"/>
  <c r="O24" i="9"/>
  <c r="N24" i="9"/>
  <c r="J24" i="9"/>
  <c r="F24" i="9"/>
  <c r="E24" i="9"/>
  <c r="O17" i="9"/>
  <c r="N17" i="9"/>
  <c r="F17" i="9"/>
  <c r="E17" i="9"/>
  <c r="O10" i="9"/>
  <c r="N10" i="9"/>
  <c r="L10" i="9"/>
  <c r="F10" i="9"/>
  <c r="E10" i="9"/>
  <c r="O38" i="5"/>
  <c r="M38" i="5"/>
  <c r="I38" i="5"/>
  <c r="H38" i="5"/>
  <c r="O37" i="5"/>
  <c r="I37" i="5"/>
  <c r="O36" i="5"/>
  <c r="I36" i="5"/>
  <c r="E36" i="5"/>
  <c r="O35" i="5"/>
  <c r="I35" i="5"/>
  <c r="O34" i="5"/>
  <c r="I34" i="5"/>
  <c r="O33" i="5"/>
  <c r="O32" i="5"/>
  <c r="I32" i="5"/>
  <c r="O24" i="5"/>
  <c r="I24" i="5"/>
  <c r="O23" i="5"/>
  <c r="P22" i="5"/>
  <c r="O22" i="5"/>
  <c r="O21" i="5"/>
  <c r="O20" i="5"/>
  <c r="O19" i="5"/>
  <c r="O18" i="5"/>
  <c r="P17" i="5"/>
  <c r="K17" i="5"/>
  <c r="H17" i="5"/>
  <c r="F17" i="5"/>
  <c r="E17" i="5"/>
  <c r="I16" i="5"/>
  <c r="O15" i="5"/>
  <c r="O14" i="5"/>
  <c r="I11" i="5"/>
  <c r="E4" i="5" l="1"/>
  <c r="F4" i="5"/>
  <c r="J4" i="5"/>
  <c r="O4" i="5"/>
  <c r="O5" i="5"/>
  <c r="F6" i="5"/>
  <c r="I6" i="5"/>
  <c r="J6" i="5"/>
  <c r="O6" i="5"/>
  <c r="F7" i="5"/>
  <c r="J7" i="5"/>
  <c r="O7" i="5"/>
  <c r="P7" i="5"/>
  <c r="F8" i="5"/>
  <c r="J8" i="5"/>
  <c r="O8" i="5"/>
  <c r="E9" i="5"/>
  <c r="F9" i="5"/>
  <c r="J9" i="5"/>
  <c r="O9" i="5"/>
  <c r="M10" i="5"/>
  <c r="O10" i="5"/>
</calcChain>
</file>

<file path=xl/sharedStrings.xml><?xml version="1.0" encoding="utf-8"?>
<sst xmlns="http://schemas.openxmlformats.org/spreadsheetml/2006/main" count="760" uniqueCount="62">
  <si>
    <t>Wynagrodzenie zasadnicze</t>
  </si>
  <si>
    <t>Dodatki stażowe</t>
  </si>
  <si>
    <t>Dodatki służby cywilnej</t>
  </si>
  <si>
    <t>Składniki z tytułu dodatkowych uprawnień i funkcji</t>
  </si>
  <si>
    <t>Dodatki zadaniowe</t>
  </si>
  <si>
    <t>Nagrody za szczególne osiągnięcia w pracy zawodowej</t>
  </si>
  <si>
    <t>Nagrody jubileuszowe</t>
  </si>
  <si>
    <t>Odprawy emerytalne i rentowe</t>
  </si>
  <si>
    <t>Inne składniki wynagrodzenia</t>
  </si>
  <si>
    <t>Dodatkowe wynagrodzenie roczne</t>
  </si>
  <si>
    <t>Lp.</t>
  </si>
  <si>
    <t>Jednostka</t>
  </si>
  <si>
    <t>Rok</t>
  </si>
  <si>
    <t>Grupa stanowisk</t>
  </si>
  <si>
    <t>Dodatki specjalne</t>
  </si>
  <si>
    <t>Premie</t>
  </si>
  <si>
    <t>wyższe stanowiska w służbie cywilnej</t>
  </si>
  <si>
    <t>stanowiska średniego szczebla zarządzania</t>
  </si>
  <si>
    <t>stanowiska koordynujące</t>
  </si>
  <si>
    <t>stanowiska samodzielne</t>
  </si>
  <si>
    <t>stanowiska specjalistyczne</t>
  </si>
  <si>
    <t>stanowiska wspomagające</t>
  </si>
  <si>
    <t>osoby nieobjęte mnożnikowymi systemami wynagrodzeń</t>
  </si>
  <si>
    <t>Główny Urząd Geodezji i Kartografii</t>
  </si>
  <si>
    <t>Główny Urząd Nadzoru Budowlanego</t>
  </si>
  <si>
    <t>Instytut Geodezji i Kartografii</t>
  </si>
  <si>
    <t xml:space="preserve">stanowiska naukowe </t>
  </si>
  <si>
    <t>stanowiska inżynieryjno- techniczne</t>
  </si>
  <si>
    <t>stanowiska administracyjne</t>
  </si>
  <si>
    <t>Instytut Techniki Budowlanej</t>
  </si>
  <si>
    <t>Pracownicy zarządzający</t>
  </si>
  <si>
    <t>Pracownicy inzynieryjno-techniczni</t>
  </si>
  <si>
    <t>Pracownicy badawczo- techniczni</t>
  </si>
  <si>
    <t>Pracownicy naukowi</t>
  </si>
  <si>
    <t>Pracownicy obsługi i administracji</t>
  </si>
  <si>
    <t>Pracownicy na stanowiskach robotniczych</t>
  </si>
  <si>
    <t>1.</t>
  </si>
  <si>
    <t>2.</t>
  </si>
  <si>
    <t>3.</t>
  </si>
  <si>
    <t>4.</t>
  </si>
  <si>
    <t>5.</t>
  </si>
  <si>
    <t>6.</t>
  </si>
  <si>
    <t>31.</t>
  </si>
  <si>
    <t>32.</t>
  </si>
  <si>
    <t>33.</t>
  </si>
  <si>
    <t>34.</t>
  </si>
  <si>
    <t>35.</t>
  </si>
  <si>
    <t>36.</t>
  </si>
  <si>
    <t>Polska Agencja Kosmiczna</t>
  </si>
  <si>
    <t>Polskie Centrum Akredytacji</t>
  </si>
  <si>
    <t>kadra kierownicza</t>
  </si>
  <si>
    <t>samodzielne stanowiska</t>
  </si>
  <si>
    <t>stanowiska specjalistyczne merytoryczne</t>
  </si>
  <si>
    <t>stanowiska specjalistyczne wspomagające</t>
  </si>
  <si>
    <t>rok 2025 - dane do 30.09.2025</t>
  </si>
  <si>
    <t>Urząd Dozoru Technicznego</t>
  </si>
  <si>
    <t>01-09.2025</t>
  </si>
  <si>
    <t>wyższe stanowiska - zarząd</t>
  </si>
  <si>
    <t>stanowiska techniczne</t>
  </si>
  <si>
    <t>Tabela nr 2 do pytania nr 2 do Interpelacji 13188 p. Posła Przemysława Wiplera (część druga - wynagrodzenia)</t>
  </si>
  <si>
    <t xml:space="preserve">Ministerstwo </t>
  </si>
  <si>
    <t>Ministerstwo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</si>
</sst>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2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top"/>
    </xf>
    <xf numFmtId="4" fontId="0" fillId="0" borderId="1" xfId="0" applyNumberFormat="1" applyBorder="1" applyAlignment="1">
      <alignment vertical="top"/>
    </xf>
    <xf numFmtId="4" fontId="0" fillId="0" borderId="0" xfId="0" applyNumberFormat="1" applyAlignment="1">
      <alignment vertical="top"/>
    </xf>
    <xf numFmtId="4" fontId="4" fillId="4" borderId="0" xfId="1" applyNumberFormat="1" applyFill="1"/>
    <xf numFmtId="0" fontId="0" fillId="0" borderId="2" xfId="0" applyBorder="1" applyAlignment="1">
      <alignment vertical="top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top" wrapText="1"/>
    </xf>
    <xf numFmtId="4" fontId="0" fillId="0" borderId="2" xfId="0" applyNumberFormat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vertical="top" wrapText="1"/>
    </xf>
    <xf numFmtId="4" fontId="0" fillId="0" borderId="3" xfId="0" applyNumberForma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vertical="top" wrapText="1"/>
    </xf>
    <xf numFmtId="4" fontId="0" fillId="0" borderId="4" xfId="0" applyNumberFormat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7" xfId="0" applyBorder="1" applyAlignment="1">
      <alignment horizontal="center" vertical="top"/>
    </xf>
    <xf numFmtId="0" fontId="0" fillId="0" borderId="7" xfId="0" applyBorder="1" applyAlignment="1">
      <alignment vertical="top" wrapText="1"/>
    </xf>
    <xf numFmtId="4" fontId="0" fillId="0" borderId="7" xfId="0" applyNumberForma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vertical="top"/>
    </xf>
    <xf numFmtId="4" fontId="3" fillId="0" borderId="0" xfId="0" applyNumberFormat="1" applyFont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4" fontId="3" fillId="0" borderId="3" xfId="0" applyNumberFormat="1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4" fontId="3" fillId="0" borderId="4" xfId="0" applyNumberFormat="1" applyFont="1" applyBorder="1" applyAlignment="1">
      <alignment vertical="top"/>
    </xf>
    <xf numFmtId="0" fontId="0" fillId="5" borderId="1" xfId="0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vertical="top"/>
    </xf>
    <xf numFmtId="164" fontId="0" fillId="0" borderId="12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164" fontId="0" fillId="0" borderId="14" xfId="0" applyNumberFormat="1" applyBorder="1" applyAlignment="1">
      <alignment vertical="top"/>
    </xf>
    <xf numFmtId="164" fontId="0" fillId="0" borderId="4" xfId="0" applyNumberFormat="1" applyBorder="1" applyAlignment="1">
      <alignment vertical="top"/>
    </xf>
    <xf numFmtId="164" fontId="0" fillId="0" borderId="16" xfId="0" applyNumberFormat="1" applyBorder="1" applyAlignment="1">
      <alignment vertical="top"/>
    </xf>
    <xf numFmtId="164" fontId="0" fillId="0" borderId="17" xfId="0" applyNumberFormat="1" applyBorder="1"/>
    <xf numFmtId="0" fontId="0" fillId="0" borderId="11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top"/>
    </xf>
    <xf numFmtId="0" fontId="0" fillId="4" borderId="4" xfId="0" applyFill="1" applyBorder="1" applyAlignment="1">
      <alignment vertical="top" wrapText="1"/>
    </xf>
    <xf numFmtId="0" fontId="0" fillId="5" borderId="7" xfId="0" applyFill="1" applyBorder="1" applyAlignment="1">
      <alignment vertical="top" wrapText="1"/>
    </xf>
    <xf numFmtId="0" fontId="3" fillId="0" borderId="7" xfId="0" applyFont="1" applyBorder="1" applyAlignment="1">
      <alignment horizontal="center" vertical="top"/>
    </xf>
    <xf numFmtId="0" fontId="3" fillId="0" borderId="7" xfId="0" applyFont="1" applyBorder="1" applyAlignment="1">
      <alignment vertical="top" wrapText="1"/>
    </xf>
    <xf numFmtId="4" fontId="3" fillId="0" borderId="7" xfId="0" applyNumberFormat="1" applyFont="1" applyBorder="1" applyAlignment="1">
      <alignment vertical="top"/>
    </xf>
    <xf numFmtId="0" fontId="3" fillId="0" borderId="6" xfId="0" applyFont="1" applyBorder="1" applyAlignment="1">
      <alignment horizontal="left" vertical="top"/>
    </xf>
  </cellXfs>
  <cellStyles count="2">
    <cellStyle name="Normalny" xfId="0" builtinId="0"/>
    <cellStyle name="Normalny 2" xfId="1" xr:uid="{68A69C9E-3AAC-42C8-AF67-FFC64468D1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516EC-6123-45BD-920C-D2F3803D6109}">
  <dimension ref="A1:AFE45"/>
  <sheetViews>
    <sheetView tabSelected="1" topLeftCell="A29" zoomScale="87" zoomScaleNormal="87" workbookViewId="0">
      <selection activeCell="B42" sqref="B42"/>
    </sheetView>
  </sheetViews>
  <sheetFormatPr defaultColWidth="9.08984375" defaultRowHeight="14.5" x14ac:dyDescent="0.35"/>
  <cols>
    <col min="1" max="1" width="5.36328125" style="5" customWidth="1"/>
    <col min="2" max="2" width="32" style="5" customWidth="1"/>
    <col min="3" max="3" width="8.36328125" style="8" customWidth="1"/>
    <col min="4" max="4" width="40.90625" style="6" customWidth="1"/>
    <col min="5" max="5" width="18.453125" style="5" customWidth="1"/>
    <col min="6" max="6" width="17.6328125" style="5" customWidth="1"/>
    <col min="7" max="7" width="15.6328125" style="5" customWidth="1"/>
    <col min="8" max="8" width="16.6328125" style="5" customWidth="1"/>
    <col min="9" max="10" width="13.6328125" style="5" customWidth="1"/>
    <col min="11" max="11" width="16" style="5" customWidth="1"/>
    <col min="12" max="12" width="16.54296875" style="5" customWidth="1"/>
    <col min="13" max="13" width="13.453125" style="5" customWidth="1"/>
    <col min="14" max="14" width="14.453125" style="5" customWidth="1"/>
    <col min="15" max="15" width="16" style="5" customWidth="1"/>
    <col min="16" max="16" width="15.54296875" style="5" customWidth="1"/>
    <col min="17" max="17" width="12.36328125" style="5" customWidth="1"/>
    <col min="18" max="16384" width="9.08984375" style="5"/>
  </cols>
  <sheetData>
    <row r="1" spans="1:837" x14ac:dyDescent="0.35">
      <c r="A1" s="9" t="s">
        <v>59</v>
      </c>
    </row>
    <row r="3" spans="1:837" ht="72.5" x14ac:dyDescent="0.35">
      <c r="A3" s="3" t="s">
        <v>10</v>
      </c>
      <c r="B3" s="3" t="s">
        <v>11</v>
      </c>
      <c r="C3" s="3" t="s">
        <v>12</v>
      </c>
      <c r="D3" s="3" t="s">
        <v>13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  <c r="L3" s="4" t="s">
        <v>7</v>
      </c>
      <c r="M3" s="4" t="s">
        <v>14</v>
      </c>
      <c r="N3" s="4" t="s">
        <v>15</v>
      </c>
      <c r="O3" s="4" t="s">
        <v>8</v>
      </c>
      <c r="P3" s="4" t="s">
        <v>9</v>
      </c>
    </row>
    <row r="4" spans="1:837" x14ac:dyDescent="0.25">
      <c r="A4" s="1">
        <v>1</v>
      </c>
      <c r="B4" s="1" t="s">
        <v>60</v>
      </c>
      <c r="C4" s="7">
        <v>2020</v>
      </c>
      <c r="D4" s="2" t="s">
        <v>16</v>
      </c>
      <c r="E4" s="12">
        <f>6407997.66+1281042.34</f>
        <v>7689040</v>
      </c>
      <c r="F4" s="10">
        <f>874712.68+150000</f>
        <v>1024712.68</v>
      </c>
      <c r="G4" s="10">
        <v>0</v>
      </c>
      <c r="H4" s="10">
        <v>832001.93</v>
      </c>
      <c r="I4" s="10">
        <v>772.73</v>
      </c>
      <c r="J4" s="10">
        <f>717100+636600</f>
        <v>1353700</v>
      </c>
      <c r="K4" s="10">
        <v>33664.519999999997</v>
      </c>
      <c r="L4" s="10">
        <v>0</v>
      </c>
      <c r="M4" s="10">
        <v>0</v>
      </c>
      <c r="N4" s="10">
        <v>0</v>
      </c>
      <c r="O4" s="10">
        <f>835+74485.69+38334.15+671000+365632-636600</f>
        <v>513686.83999999985</v>
      </c>
      <c r="P4" s="10">
        <v>480071.73</v>
      </c>
      <c r="Q4" s="11"/>
    </row>
    <row r="5" spans="1:837" x14ac:dyDescent="0.35">
      <c r="A5" s="1">
        <v>2</v>
      </c>
      <c r="B5" s="1" t="s">
        <v>60</v>
      </c>
      <c r="C5" s="7">
        <v>2020</v>
      </c>
      <c r="D5" s="2" t="s">
        <v>17</v>
      </c>
      <c r="E5" s="10">
        <v>234018.06</v>
      </c>
      <c r="F5" s="10">
        <v>47732.89</v>
      </c>
      <c r="G5" s="10"/>
      <c r="H5" s="10"/>
      <c r="I5" s="10"/>
      <c r="J5" s="10">
        <v>21000</v>
      </c>
      <c r="K5" s="10"/>
      <c r="L5" s="10">
        <v>0</v>
      </c>
      <c r="M5" s="10">
        <v>0</v>
      </c>
      <c r="N5" s="10"/>
      <c r="O5" s="10">
        <f>4404.86+19000+7000</f>
        <v>30404.86</v>
      </c>
      <c r="P5" s="10">
        <v>21226.79</v>
      </c>
      <c r="Q5" s="11"/>
    </row>
    <row r="6" spans="1:837" x14ac:dyDescent="0.35">
      <c r="A6" s="1">
        <v>3</v>
      </c>
      <c r="B6" s="1" t="s">
        <v>60</v>
      </c>
      <c r="C6" s="7">
        <v>2020</v>
      </c>
      <c r="D6" s="2" t="s">
        <v>18</v>
      </c>
      <c r="E6" s="10">
        <v>8214162.0800000001</v>
      </c>
      <c r="F6" s="10">
        <f>1268608.49+24656.02</f>
        <v>1293264.51</v>
      </c>
      <c r="G6" s="10">
        <v>752489.8</v>
      </c>
      <c r="H6" s="10"/>
      <c r="I6" s="10">
        <f>38449.74+3600+342150</f>
        <v>384199.74</v>
      </c>
      <c r="J6" s="10">
        <f>874300+803400</f>
        <v>1677700</v>
      </c>
      <c r="K6" s="10">
        <v>143624</v>
      </c>
      <c r="L6" s="10">
        <v>0</v>
      </c>
      <c r="M6" s="10">
        <v>0</v>
      </c>
      <c r="N6" s="10"/>
      <c r="O6" s="10">
        <f>53492.1+17188.04+5554.24+50000</f>
        <v>126234.38</v>
      </c>
      <c r="P6" s="10">
        <v>562144.78</v>
      </c>
      <c r="Q6" s="11"/>
    </row>
    <row r="7" spans="1:837" x14ac:dyDescent="0.35">
      <c r="A7" s="1">
        <v>4</v>
      </c>
      <c r="B7" s="1" t="s">
        <v>60</v>
      </c>
      <c r="C7" s="7">
        <v>2020</v>
      </c>
      <c r="D7" s="2" t="s">
        <v>19</v>
      </c>
      <c r="E7" s="10">
        <v>25144260.350000001</v>
      </c>
      <c r="F7" s="10">
        <f>154260.87+3504227.89+300000</f>
        <v>3958488.7600000002</v>
      </c>
      <c r="G7" s="10">
        <v>2253137.9199999999</v>
      </c>
      <c r="H7" s="10">
        <v>835.78</v>
      </c>
      <c r="I7" s="10">
        <v>151031.57</v>
      </c>
      <c r="J7" s="10">
        <f>1890750+1665150</f>
        <v>3555900</v>
      </c>
      <c r="K7" s="10">
        <v>646475.03</v>
      </c>
      <c r="L7" s="10">
        <v>501788.06</v>
      </c>
      <c r="M7" s="10">
        <v>0</v>
      </c>
      <c r="N7" s="10"/>
      <c r="O7" s="10">
        <f>312272.44+55777.32+49274.71+4000+5553.77+705790+700+5350+1600+5340+6210+2982.33</f>
        <v>1154850.57</v>
      </c>
      <c r="P7" s="10">
        <f>1669214.17+80.03</f>
        <v>1669294.2</v>
      </c>
      <c r="Q7" s="11"/>
    </row>
    <row r="8" spans="1:837" x14ac:dyDescent="0.35">
      <c r="A8" s="1">
        <v>5</v>
      </c>
      <c r="B8" s="1" t="s">
        <v>60</v>
      </c>
      <c r="C8" s="7">
        <v>2020</v>
      </c>
      <c r="D8" s="2" t="s">
        <v>20</v>
      </c>
      <c r="E8" s="10">
        <v>10902296.23</v>
      </c>
      <c r="F8" s="10">
        <f>1023466.86+63879.85</f>
        <v>1087346.71</v>
      </c>
      <c r="G8" s="10">
        <v>220805.75</v>
      </c>
      <c r="H8" s="10"/>
      <c r="I8" s="10">
        <v>67224.320000000007</v>
      </c>
      <c r="J8" s="10">
        <f>859800+750800</f>
        <v>1610600</v>
      </c>
      <c r="K8" s="10">
        <v>50038.77</v>
      </c>
      <c r="L8" s="10">
        <v>0</v>
      </c>
      <c r="M8" s="10">
        <v>0</v>
      </c>
      <c r="N8" s="10"/>
      <c r="O8" s="10">
        <f>27376.3+11552.97+141361.51+380995.62+8100</f>
        <v>569386.4</v>
      </c>
      <c r="P8" s="10">
        <v>812115.85</v>
      </c>
      <c r="Q8" s="11"/>
    </row>
    <row r="9" spans="1:837" x14ac:dyDescent="0.35">
      <c r="A9" s="13">
        <v>6</v>
      </c>
      <c r="B9" s="1" t="s">
        <v>60</v>
      </c>
      <c r="C9" s="14">
        <v>2020</v>
      </c>
      <c r="D9" s="15" t="s">
        <v>21</v>
      </c>
      <c r="E9" s="16">
        <f>1304227.18+500000</f>
        <v>1804227.18</v>
      </c>
      <c r="F9" s="16">
        <f>212882.9+15803.51+100000</f>
        <v>328686.41000000003</v>
      </c>
      <c r="G9" s="16"/>
      <c r="H9" s="16"/>
      <c r="I9" s="16">
        <v>30668.79</v>
      </c>
      <c r="J9" s="16">
        <f>114750+99950</f>
        <v>214700</v>
      </c>
      <c r="K9" s="16">
        <v>62490.41</v>
      </c>
      <c r="L9" s="16">
        <v>159468.18</v>
      </c>
      <c r="M9" s="16"/>
      <c r="N9" s="16"/>
      <c r="O9" s="16">
        <f>627.67+22896.13+1760+42760+10000+30000</f>
        <v>108043.8</v>
      </c>
      <c r="P9" s="16">
        <v>91991.67</v>
      </c>
      <c r="Q9" s="11"/>
    </row>
    <row r="10" spans="1:837" s="25" customFormat="1" ht="29.5" thickBot="1" x14ac:dyDescent="0.4">
      <c r="A10" s="21">
        <v>7</v>
      </c>
      <c r="B10" s="21" t="s">
        <v>60</v>
      </c>
      <c r="C10" s="22">
        <v>2020</v>
      </c>
      <c r="D10" s="23" t="s">
        <v>22</v>
      </c>
      <c r="E10" s="24">
        <v>3931005.2</v>
      </c>
      <c r="F10" s="24">
        <v>383441.04</v>
      </c>
      <c r="G10" s="24"/>
      <c r="H10" s="24">
        <v>144505.68</v>
      </c>
      <c r="I10" s="24">
        <v>0</v>
      </c>
      <c r="J10" s="24">
        <v>418900</v>
      </c>
      <c r="K10" s="24">
        <v>87915.63</v>
      </c>
      <c r="L10" s="24">
        <v>0</v>
      </c>
      <c r="M10" s="24">
        <f>256009.52+115100</f>
        <v>371109.52</v>
      </c>
      <c r="N10" s="24">
        <v>1183567.1499999999</v>
      </c>
      <c r="O10" s="24">
        <f>6221+14127.23+301.3+4195.18+34.65+1068.48+72701.19+7771.17+1435.32+8193.8+75363.2+56879.71+25958.29+252700+3000</f>
        <v>529950.52</v>
      </c>
      <c r="P10" s="24">
        <v>350237.59</v>
      </c>
      <c r="Q10" s="11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</row>
    <row r="11" spans="1:837" x14ac:dyDescent="0.35">
      <c r="A11" s="17">
        <v>1</v>
      </c>
      <c r="B11" s="17" t="s">
        <v>60</v>
      </c>
      <c r="C11" s="18">
        <v>2021</v>
      </c>
      <c r="D11" s="19" t="s">
        <v>16</v>
      </c>
      <c r="E11" s="20">
        <v>7783119.5599999996</v>
      </c>
      <c r="F11" s="20">
        <v>1112052.6100000001</v>
      </c>
      <c r="G11" s="20"/>
      <c r="H11" s="20">
        <v>1083113.8700000001</v>
      </c>
      <c r="I11" s="20">
        <f>26558.96+2060.87</f>
        <v>28619.829999999998</v>
      </c>
      <c r="J11" s="20">
        <v>635500</v>
      </c>
      <c r="K11" s="20">
        <v>20184.84</v>
      </c>
      <c r="L11" s="20"/>
      <c r="M11" s="20"/>
      <c r="N11" s="20"/>
      <c r="O11" s="20">
        <v>1071113.6599999999</v>
      </c>
      <c r="P11" s="20">
        <v>578435.92000000004</v>
      </c>
    </row>
    <row r="12" spans="1:837" x14ac:dyDescent="0.35">
      <c r="A12" s="1">
        <v>2</v>
      </c>
      <c r="B12" s="1" t="s">
        <v>60</v>
      </c>
      <c r="C12" s="7">
        <v>2021</v>
      </c>
      <c r="D12" s="2" t="s">
        <v>17</v>
      </c>
      <c r="E12" s="10">
        <v>227308.51</v>
      </c>
      <c r="F12" s="10">
        <v>48116.800000000003</v>
      </c>
      <c r="G12" s="10"/>
      <c r="H12" s="10"/>
      <c r="I12" s="10">
        <v>9000</v>
      </c>
      <c r="J12" s="10">
        <v>11500</v>
      </c>
      <c r="K12" s="10">
        <v>25846.54</v>
      </c>
      <c r="L12" s="10"/>
      <c r="M12" s="10"/>
      <c r="N12" s="10"/>
      <c r="O12" s="10">
        <v>37246.959999999999</v>
      </c>
      <c r="P12" s="10">
        <v>23950.71</v>
      </c>
    </row>
    <row r="13" spans="1:837" x14ac:dyDescent="0.35">
      <c r="A13" s="1">
        <v>3</v>
      </c>
      <c r="B13" s="1" t="s">
        <v>60</v>
      </c>
      <c r="C13" s="7">
        <v>2021</v>
      </c>
      <c r="D13" s="2" t="s">
        <v>18</v>
      </c>
      <c r="E13" s="10">
        <v>9773054.6400000006</v>
      </c>
      <c r="F13" s="10">
        <v>1640956.97</v>
      </c>
      <c r="G13" s="10">
        <v>855667.95</v>
      </c>
      <c r="H13" s="10"/>
      <c r="I13" s="10">
        <v>355011.29</v>
      </c>
      <c r="J13" s="10">
        <v>756942</v>
      </c>
      <c r="K13" s="10">
        <v>122029.84</v>
      </c>
      <c r="L13" s="10"/>
      <c r="M13" s="10"/>
      <c r="N13" s="10"/>
      <c r="O13" s="10">
        <v>1716606.03</v>
      </c>
      <c r="P13" s="10">
        <v>669980.84</v>
      </c>
    </row>
    <row r="14" spans="1:837" x14ac:dyDescent="0.35">
      <c r="A14" s="1">
        <v>4</v>
      </c>
      <c r="B14" s="1" t="s">
        <v>60</v>
      </c>
      <c r="C14" s="7">
        <v>2021</v>
      </c>
      <c r="D14" s="2" t="s">
        <v>19</v>
      </c>
      <c r="E14" s="10">
        <v>25507310.420000002</v>
      </c>
      <c r="F14" s="10">
        <v>4357173.91</v>
      </c>
      <c r="G14" s="10">
        <v>2622292.89</v>
      </c>
      <c r="H14" s="10"/>
      <c r="I14" s="10">
        <v>388573.64</v>
      </c>
      <c r="J14" s="10">
        <v>1809167.83</v>
      </c>
      <c r="K14" s="10">
        <v>492177.33</v>
      </c>
      <c r="L14" s="10">
        <v>204332.1</v>
      </c>
      <c r="M14" s="10"/>
      <c r="N14" s="10"/>
      <c r="O14" s="10">
        <f>1226345+4500+50420.86+396004.03+4121060</f>
        <v>5798329.8900000006</v>
      </c>
      <c r="P14" s="10">
        <v>1837530.91</v>
      </c>
    </row>
    <row r="15" spans="1:837" x14ac:dyDescent="0.35">
      <c r="A15" s="1">
        <v>5</v>
      </c>
      <c r="B15" s="1" t="s">
        <v>60</v>
      </c>
      <c r="C15" s="7">
        <v>2021</v>
      </c>
      <c r="D15" s="2" t="s">
        <v>20</v>
      </c>
      <c r="E15" s="10">
        <v>12311581.74</v>
      </c>
      <c r="F15" s="10">
        <v>1238797.3799999999</v>
      </c>
      <c r="G15" s="10">
        <v>190376.44</v>
      </c>
      <c r="H15" s="10"/>
      <c r="I15" s="10">
        <v>151965.06</v>
      </c>
      <c r="J15" s="10">
        <v>768480.17</v>
      </c>
      <c r="K15" s="10">
        <v>80179.66</v>
      </c>
      <c r="L15" s="10">
        <v>67908.06</v>
      </c>
      <c r="M15" s="10"/>
      <c r="N15" s="10"/>
      <c r="O15" s="10">
        <f>283634.95+69513.42+1015100+629077.38</f>
        <v>1997325.75</v>
      </c>
      <c r="P15" s="10">
        <v>882663.91</v>
      </c>
    </row>
    <row r="16" spans="1:837" x14ac:dyDescent="0.35">
      <c r="A16" s="13">
        <v>6</v>
      </c>
      <c r="B16" s="1" t="s">
        <v>60</v>
      </c>
      <c r="C16" s="14">
        <v>2021</v>
      </c>
      <c r="D16" s="15" t="s">
        <v>21</v>
      </c>
      <c r="E16" s="16">
        <v>1359726.69</v>
      </c>
      <c r="F16" s="16">
        <v>262016.27</v>
      </c>
      <c r="G16" s="16"/>
      <c r="H16" s="16"/>
      <c r="I16" s="16">
        <f>22060+31770+4500</f>
        <v>58330</v>
      </c>
      <c r="J16" s="16">
        <v>116280</v>
      </c>
      <c r="K16" s="16">
        <v>43280.73</v>
      </c>
      <c r="L16" s="16">
        <v>32917.74</v>
      </c>
      <c r="M16" s="16"/>
      <c r="N16" s="16"/>
      <c r="O16" s="16">
        <v>371692.12</v>
      </c>
      <c r="P16" s="16">
        <v>78709.929999999993</v>
      </c>
    </row>
    <row r="17" spans="1:837" s="25" customFormat="1" ht="29.5" thickBot="1" x14ac:dyDescent="0.4">
      <c r="A17" s="21">
        <v>7</v>
      </c>
      <c r="B17" s="21" t="s">
        <v>60</v>
      </c>
      <c r="C17" s="22">
        <v>2021</v>
      </c>
      <c r="D17" s="23" t="s">
        <v>22</v>
      </c>
      <c r="E17" s="24">
        <f>3483796.35+2037293.79</f>
        <v>5521090.1400000006</v>
      </c>
      <c r="F17" s="24">
        <f>364893.92+251803.53</f>
        <v>616697.44999999995</v>
      </c>
      <c r="G17" s="24"/>
      <c r="H17" s="24">
        <f>3045+171579.7</f>
        <v>174624.7</v>
      </c>
      <c r="I17" s="24">
        <v>116899</v>
      </c>
      <c r="J17" s="24">
        <v>420640</v>
      </c>
      <c r="K17" s="24">
        <f>10911.61+69618.52</f>
        <v>80530.13</v>
      </c>
      <c r="L17" s="24">
        <v>23520</v>
      </c>
      <c r="M17" s="24">
        <v>285401.87</v>
      </c>
      <c r="N17" s="24">
        <v>1971085.75</v>
      </c>
      <c r="O17" s="24">
        <v>1063625.19</v>
      </c>
      <c r="P17" s="24">
        <f>124763.57+260812.53</f>
        <v>385576.1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</row>
    <row r="18" spans="1:837" x14ac:dyDescent="0.35">
      <c r="A18" s="1">
        <v>1</v>
      </c>
      <c r="B18" s="1" t="s">
        <v>61</v>
      </c>
      <c r="C18" s="7">
        <v>2022</v>
      </c>
      <c r="D18" s="2" t="s">
        <v>16</v>
      </c>
      <c r="E18" s="10">
        <v>9298934.2599999998</v>
      </c>
      <c r="F18" s="10">
        <v>1429276.14</v>
      </c>
      <c r="G18" s="10"/>
      <c r="H18" s="10">
        <v>1700729.61</v>
      </c>
      <c r="I18" s="10">
        <v>342628.92</v>
      </c>
      <c r="J18" s="10">
        <v>1863221</v>
      </c>
      <c r="K18" s="10">
        <v>174035.81</v>
      </c>
      <c r="L18" s="10">
        <v>75491</v>
      </c>
      <c r="M18" s="10">
        <v>0</v>
      </c>
      <c r="N18" s="10"/>
      <c r="O18" s="10">
        <f>132174.82+11000+28015.84+292627.39</f>
        <v>463818.05000000005</v>
      </c>
      <c r="P18" s="10">
        <v>820045.81</v>
      </c>
    </row>
    <row r="19" spans="1:837" x14ac:dyDescent="0.35">
      <c r="A19" s="1">
        <v>2</v>
      </c>
      <c r="B19" s="1" t="s">
        <v>60</v>
      </c>
      <c r="C19" s="7">
        <v>2022</v>
      </c>
      <c r="D19" s="2" t="s">
        <v>17</v>
      </c>
      <c r="E19" s="10">
        <v>241329.17</v>
      </c>
      <c r="F19" s="10">
        <v>53521.919999999998</v>
      </c>
      <c r="G19" s="10"/>
      <c r="H19" s="10"/>
      <c r="I19" s="10">
        <v>7000</v>
      </c>
      <c r="J19" s="10">
        <v>33000</v>
      </c>
      <c r="K19" s="10"/>
      <c r="L19" s="10"/>
      <c r="M19" s="10">
        <v>0</v>
      </c>
      <c r="N19" s="10"/>
      <c r="O19" s="10">
        <f>8966.5+4000+11200</f>
        <v>24166.5</v>
      </c>
      <c r="P19" s="10">
        <v>23411.15</v>
      </c>
    </row>
    <row r="20" spans="1:837" x14ac:dyDescent="0.35">
      <c r="A20" s="1">
        <v>3</v>
      </c>
      <c r="B20" s="1" t="s">
        <v>60</v>
      </c>
      <c r="C20" s="7">
        <v>2022</v>
      </c>
      <c r="D20" s="2" t="s">
        <v>18</v>
      </c>
      <c r="E20" s="10">
        <v>11040787.060000001</v>
      </c>
      <c r="F20" s="10">
        <v>1928218.04</v>
      </c>
      <c r="G20" s="10">
        <v>866606.66</v>
      </c>
      <c r="H20" s="10"/>
      <c r="I20" s="10">
        <v>307913.61</v>
      </c>
      <c r="J20" s="10">
        <v>1551720</v>
      </c>
      <c r="K20" s="10">
        <v>257270.41</v>
      </c>
      <c r="L20" s="10"/>
      <c r="M20" s="10">
        <v>14280</v>
      </c>
      <c r="N20" s="10"/>
      <c r="O20" s="10">
        <f>174390.58+44400+2686.08+357560</f>
        <v>579036.65999999992</v>
      </c>
      <c r="P20" s="10">
        <v>1028496.25</v>
      </c>
    </row>
    <row r="21" spans="1:837" x14ac:dyDescent="0.35">
      <c r="A21" s="1">
        <v>4</v>
      </c>
      <c r="B21" s="1" t="s">
        <v>60</v>
      </c>
      <c r="C21" s="7">
        <v>2022</v>
      </c>
      <c r="D21" s="2" t="s">
        <v>19</v>
      </c>
      <c r="E21" s="10">
        <v>32612415.620000001</v>
      </c>
      <c r="F21" s="10">
        <v>5660475.3399999999</v>
      </c>
      <c r="G21" s="10">
        <v>2827061.95</v>
      </c>
      <c r="H21" s="10"/>
      <c r="I21" s="10">
        <v>865868.73</v>
      </c>
      <c r="J21" s="10">
        <v>3860626</v>
      </c>
      <c r="K21" s="10">
        <v>482335.47</v>
      </c>
      <c r="L21" s="10">
        <v>292164.49</v>
      </c>
      <c r="M21" s="10">
        <v>25560</v>
      </c>
      <c r="N21" s="10"/>
      <c r="O21" s="10">
        <f>504588.6+111700+24005.23+924677.61</f>
        <v>1564971.44</v>
      </c>
      <c r="P21" s="10">
        <v>2807859.74</v>
      </c>
    </row>
    <row r="22" spans="1:837" x14ac:dyDescent="0.35">
      <c r="A22" s="1">
        <v>5</v>
      </c>
      <c r="B22" s="1" t="s">
        <v>60</v>
      </c>
      <c r="C22" s="7">
        <v>2022</v>
      </c>
      <c r="D22" s="2" t="s">
        <v>20</v>
      </c>
      <c r="E22" s="10">
        <v>12730160.960000001</v>
      </c>
      <c r="F22" s="10">
        <v>1337543.03</v>
      </c>
      <c r="G22" s="10">
        <v>127026.19</v>
      </c>
      <c r="H22" s="10"/>
      <c r="I22" s="10">
        <v>221451.06</v>
      </c>
      <c r="J22" s="10">
        <v>1641103</v>
      </c>
      <c r="K22" s="10"/>
      <c r="L22" s="10">
        <v>2743.14</v>
      </c>
      <c r="M22" s="10">
        <v>1000</v>
      </c>
      <c r="N22" s="10"/>
      <c r="O22" s="10">
        <f>249797.52+12500+30909.93+7750.47+382155</f>
        <v>683112.91999999993</v>
      </c>
      <c r="P22" s="10">
        <f>1216040.74+556192.59</f>
        <v>1772233.33</v>
      </c>
    </row>
    <row r="23" spans="1:837" x14ac:dyDescent="0.35">
      <c r="A23" s="13">
        <v>6</v>
      </c>
      <c r="B23" s="1" t="s">
        <v>60</v>
      </c>
      <c r="C23" s="14">
        <v>2022</v>
      </c>
      <c r="D23" s="15" t="s">
        <v>21</v>
      </c>
      <c r="E23" s="16">
        <v>1668686.45</v>
      </c>
      <c r="F23" s="16">
        <v>325228.78000000003</v>
      </c>
      <c r="G23" s="16"/>
      <c r="H23" s="16"/>
      <c r="I23" s="16">
        <v>57266.67</v>
      </c>
      <c r="J23" s="16">
        <v>260338</v>
      </c>
      <c r="K23" s="16">
        <v>82190.22</v>
      </c>
      <c r="L23" s="16"/>
      <c r="M23" s="16">
        <v>2400</v>
      </c>
      <c r="N23" s="16"/>
      <c r="O23" s="16">
        <f>27517.08+12000+5550.64+57980</f>
        <v>103047.72</v>
      </c>
      <c r="P23" s="16">
        <v>128409.23</v>
      </c>
    </row>
    <row r="24" spans="1:837" s="25" customFormat="1" ht="29.5" thickBot="1" x14ac:dyDescent="0.4">
      <c r="A24" s="21">
        <v>7</v>
      </c>
      <c r="B24" s="21" t="s">
        <v>60</v>
      </c>
      <c r="C24" s="22">
        <v>2022</v>
      </c>
      <c r="D24" s="23" t="s">
        <v>22</v>
      </c>
      <c r="E24" s="24">
        <v>6708604.6500000004</v>
      </c>
      <c r="F24" s="24">
        <v>795866.18</v>
      </c>
      <c r="G24" s="24"/>
      <c r="H24" s="24"/>
      <c r="I24" s="24">
        <f>229502.59</f>
        <v>229502.59</v>
      </c>
      <c r="J24" s="24">
        <v>1097945</v>
      </c>
      <c r="K24" s="24">
        <v>97146.82</v>
      </c>
      <c r="L24" s="24">
        <v>147660</v>
      </c>
      <c r="M24" s="24">
        <v>20400</v>
      </c>
      <c r="N24" s="24">
        <v>2897988.3</v>
      </c>
      <c r="O24" s="24">
        <f>116032.52+4100+114405.42+171575.09+26886.42+158600+426226.67</f>
        <v>1017826.1199999999</v>
      </c>
      <c r="P24" s="24">
        <v>472313.26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</row>
    <row r="25" spans="1:837" x14ac:dyDescent="0.35">
      <c r="A25" s="17">
        <v>1</v>
      </c>
      <c r="B25" s="17" t="s">
        <v>61</v>
      </c>
      <c r="C25" s="18">
        <v>2023</v>
      </c>
      <c r="D25" s="19" t="s">
        <v>16</v>
      </c>
      <c r="E25" s="20">
        <v>11180482.91</v>
      </c>
      <c r="F25" s="20">
        <v>1713114.45</v>
      </c>
      <c r="G25" s="20">
        <v>0</v>
      </c>
      <c r="H25" s="20">
        <v>2095024.41</v>
      </c>
      <c r="I25" s="20">
        <v>149884.51999999999</v>
      </c>
      <c r="J25" s="20">
        <v>1671040</v>
      </c>
      <c r="K25" s="20">
        <v>92475.37</v>
      </c>
      <c r="L25" s="20">
        <v>0</v>
      </c>
      <c r="M25" s="20">
        <v>7428.57</v>
      </c>
      <c r="N25" s="20">
        <v>0</v>
      </c>
      <c r="O25" s="20">
        <v>365441.55</v>
      </c>
      <c r="P25" s="20">
        <v>973607.25</v>
      </c>
    </row>
    <row r="26" spans="1:837" x14ac:dyDescent="0.35">
      <c r="A26" s="1">
        <v>2</v>
      </c>
      <c r="B26" s="1" t="s">
        <v>60</v>
      </c>
      <c r="C26" s="7">
        <v>2023</v>
      </c>
      <c r="D26" s="2" t="s">
        <v>17</v>
      </c>
      <c r="E26" s="10">
        <v>212576.82</v>
      </c>
      <c r="F26" s="10">
        <v>55105.94</v>
      </c>
      <c r="G26" s="10">
        <v>0</v>
      </c>
      <c r="H26" s="10">
        <v>0</v>
      </c>
      <c r="I26" s="10">
        <v>2000</v>
      </c>
      <c r="J26" s="10">
        <v>24200</v>
      </c>
      <c r="K26" s="10">
        <v>10941.3</v>
      </c>
      <c r="L26" s="10">
        <v>87530.4</v>
      </c>
      <c r="M26" s="10">
        <v>0</v>
      </c>
      <c r="N26" s="10">
        <v>0</v>
      </c>
      <c r="O26" s="10">
        <v>18674.37</v>
      </c>
      <c r="P26" s="10">
        <v>24560.81</v>
      </c>
    </row>
    <row r="27" spans="1:837" x14ac:dyDescent="0.35">
      <c r="A27" s="1">
        <v>3</v>
      </c>
      <c r="B27" s="1" t="s">
        <v>60</v>
      </c>
      <c r="C27" s="7">
        <v>2023</v>
      </c>
      <c r="D27" s="2" t="s">
        <v>18</v>
      </c>
      <c r="E27" s="10">
        <v>12994507.66</v>
      </c>
      <c r="F27" s="10">
        <v>2327092.2799999998</v>
      </c>
      <c r="G27" s="10">
        <v>1074118.8500000001</v>
      </c>
      <c r="H27" s="10">
        <v>0</v>
      </c>
      <c r="I27" s="10">
        <v>297005.21000000002</v>
      </c>
      <c r="J27" s="10">
        <v>1207030</v>
      </c>
      <c r="K27" s="10">
        <v>260386.98</v>
      </c>
      <c r="L27" s="10">
        <v>63084.959999999999</v>
      </c>
      <c r="M27" s="10">
        <v>0</v>
      </c>
      <c r="N27" s="10">
        <v>0</v>
      </c>
      <c r="O27" s="10">
        <v>540644.6</v>
      </c>
      <c r="P27" s="10">
        <v>1101307.99</v>
      </c>
    </row>
    <row r="28" spans="1:837" x14ac:dyDescent="0.35">
      <c r="A28" s="1">
        <v>4</v>
      </c>
      <c r="B28" s="1" t="s">
        <v>60</v>
      </c>
      <c r="C28" s="7">
        <v>2023</v>
      </c>
      <c r="D28" s="2" t="s">
        <v>19</v>
      </c>
      <c r="E28" s="10">
        <v>35854596.68</v>
      </c>
      <c r="F28" s="10">
        <v>6272179.4500000002</v>
      </c>
      <c r="G28" s="10">
        <v>3123568.6</v>
      </c>
      <c r="H28" s="10">
        <v>0</v>
      </c>
      <c r="I28" s="10">
        <v>717635.93</v>
      </c>
      <c r="J28" s="10">
        <v>3148716</v>
      </c>
      <c r="K28" s="10">
        <v>852525.68</v>
      </c>
      <c r="L28" s="10">
        <v>559879.07999999996</v>
      </c>
      <c r="M28" s="10">
        <v>0</v>
      </c>
      <c r="N28" s="10">
        <v>0</v>
      </c>
      <c r="O28" s="10">
        <v>1477256.74</v>
      </c>
      <c r="P28" s="10">
        <v>3508854.78</v>
      </c>
    </row>
    <row r="29" spans="1:837" x14ac:dyDescent="0.35">
      <c r="A29" s="1">
        <v>5</v>
      </c>
      <c r="B29" s="1" t="s">
        <v>60</v>
      </c>
      <c r="C29" s="7">
        <v>2023</v>
      </c>
      <c r="D29" s="2" t="s">
        <v>20</v>
      </c>
      <c r="E29" s="10">
        <v>14939182.699999999</v>
      </c>
      <c r="F29" s="10">
        <v>1641567.95</v>
      </c>
      <c r="G29" s="10">
        <v>168332.41</v>
      </c>
      <c r="H29" s="10">
        <v>0</v>
      </c>
      <c r="I29" s="10">
        <v>253458.15</v>
      </c>
      <c r="J29" s="10">
        <v>1309212</v>
      </c>
      <c r="K29" s="10">
        <v>138266.71</v>
      </c>
      <c r="L29" s="10">
        <v>0</v>
      </c>
      <c r="M29" s="10">
        <v>0</v>
      </c>
      <c r="N29" s="10">
        <v>0</v>
      </c>
      <c r="O29" s="10">
        <v>690568.07</v>
      </c>
      <c r="P29" s="10">
        <v>1230408.17</v>
      </c>
    </row>
    <row r="30" spans="1:837" x14ac:dyDescent="0.35">
      <c r="A30" s="13">
        <v>6</v>
      </c>
      <c r="B30" s="1" t="s">
        <v>60</v>
      </c>
      <c r="C30" s="14">
        <v>2023</v>
      </c>
      <c r="D30" s="15" t="s">
        <v>21</v>
      </c>
      <c r="E30" s="16">
        <v>1989423.59</v>
      </c>
      <c r="F30" s="16">
        <v>356395.87</v>
      </c>
      <c r="G30" s="16">
        <v>0</v>
      </c>
      <c r="H30" s="16">
        <v>0</v>
      </c>
      <c r="I30" s="16">
        <v>34724.78</v>
      </c>
      <c r="J30" s="16">
        <v>210931</v>
      </c>
      <c r="K30" s="16">
        <v>112920.46</v>
      </c>
      <c r="L30" s="16">
        <v>115130.1</v>
      </c>
      <c r="M30" s="16">
        <v>0</v>
      </c>
      <c r="N30" s="16">
        <v>0</v>
      </c>
      <c r="O30" s="16">
        <v>88295.45</v>
      </c>
      <c r="P30" s="16">
        <v>167737.82999999999</v>
      </c>
    </row>
    <row r="31" spans="1:837" s="25" customFormat="1" ht="29.5" thickBot="1" x14ac:dyDescent="0.4">
      <c r="A31" s="21">
        <v>7</v>
      </c>
      <c r="B31" s="21" t="s">
        <v>60</v>
      </c>
      <c r="C31" s="22">
        <v>2023</v>
      </c>
      <c r="D31" s="23" t="s">
        <v>22</v>
      </c>
      <c r="E31" s="24">
        <v>6474778.5199999996</v>
      </c>
      <c r="F31" s="24">
        <v>802726</v>
      </c>
      <c r="G31" s="24">
        <v>0</v>
      </c>
      <c r="H31" s="24">
        <v>203744.34</v>
      </c>
      <c r="I31" s="24">
        <v>83039.839999999997</v>
      </c>
      <c r="J31" s="24">
        <v>832356</v>
      </c>
      <c r="K31" s="24">
        <v>83239.59</v>
      </c>
      <c r="L31" s="24">
        <v>70584</v>
      </c>
      <c r="M31" s="24">
        <v>277356.40999999997</v>
      </c>
      <c r="N31" s="24">
        <v>3123720.56</v>
      </c>
      <c r="O31" s="24">
        <v>612046.93000000005</v>
      </c>
      <c r="P31" s="24">
        <v>708454.61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  <c r="SL31" s="5"/>
      <c r="SM31" s="5"/>
      <c r="SN31" s="5"/>
      <c r="SO31" s="5"/>
      <c r="SP31" s="5"/>
      <c r="SQ31" s="5"/>
      <c r="SR31" s="5"/>
      <c r="SS31" s="5"/>
      <c r="ST31" s="5"/>
      <c r="SU31" s="5"/>
      <c r="SV31" s="5"/>
      <c r="SW31" s="5"/>
      <c r="SX31" s="5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5"/>
      <c r="TP31" s="5"/>
      <c r="TQ31" s="5"/>
      <c r="TR31" s="5"/>
      <c r="TS31" s="5"/>
      <c r="TT31" s="5"/>
      <c r="TU31" s="5"/>
      <c r="TV31" s="5"/>
      <c r="TW31" s="5"/>
      <c r="TX31" s="5"/>
      <c r="TY31" s="5"/>
      <c r="TZ31" s="5"/>
      <c r="UA31" s="5"/>
      <c r="UB31" s="5"/>
      <c r="UC31" s="5"/>
      <c r="UD31" s="5"/>
      <c r="UE31" s="5"/>
      <c r="UF31" s="5"/>
      <c r="UG31" s="5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5"/>
      <c r="VN31" s="5"/>
      <c r="VO31" s="5"/>
      <c r="VP31" s="5"/>
      <c r="VQ31" s="5"/>
      <c r="VR31" s="5"/>
      <c r="VS31" s="5"/>
      <c r="VT31" s="5"/>
      <c r="VU31" s="5"/>
      <c r="VV31" s="5"/>
      <c r="VW31" s="5"/>
      <c r="VX31" s="5"/>
      <c r="VY31" s="5"/>
      <c r="VZ31" s="5"/>
      <c r="WA31" s="5"/>
      <c r="WB31" s="5"/>
      <c r="WC31" s="5"/>
      <c r="WD31" s="5"/>
      <c r="WE31" s="5"/>
      <c r="WF31" s="5"/>
      <c r="WG31" s="5"/>
      <c r="WH31" s="5"/>
      <c r="WI31" s="5"/>
      <c r="WJ31" s="5"/>
      <c r="WK31" s="5"/>
      <c r="WL31" s="5"/>
      <c r="WM31" s="5"/>
      <c r="WN31" s="5"/>
      <c r="WO31" s="5"/>
      <c r="WP31" s="5"/>
      <c r="WQ31" s="5"/>
      <c r="WR31" s="5"/>
      <c r="WS31" s="5"/>
      <c r="WT31" s="5"/>
      <c r="WU31" s="5"/>
      <c r="WV31" s="5"/>
      <c r="WW31" s="5"/>
      <c r="WX31" s="5"/>
      <c r="WY31" s="5"/>
      <c r="WZ31" s="5"/>
      <c r="XA31" s="5"/>
      <c r="XB31" s="5"/>
      <c r="XC31" s="5"/>
      <c r="XD31" s="5"/>
      <c r="XE31" s="5"/>
      <c r="XF31" s="5"/>
      <c r="XG31" s="5"/>
      <c r="XH31" s="5"/>
      <c r="XI31" s="5"/>
      <c r="XJ31" s="5"/>
      <c r="XK31" s="5"/>
      <c r="XL31" s="5"/>
      <c r="XM31" s="5"/>
      <c r="XN31" s="5"/>
      <c r="XO31" s="5"/>
      <c r="XP31" s="5"/>
      <c r="XQ31" s="5"/>
      <c r="XR31" s="5"/>
      <c r="XS31" s="5"/>
      <c r="XT31" s="5"/>
      <c r="XU31" s="5"/>
      <c r="XV31" s="5"/>
      <c r="XW31" s="5"/>
      <c r="XX31" s="5"/>
      <c r="XY31" s="5"/>
      <c r="XZ31" s="5"/>
      <c r="YA31" s="5"/>
      <c r="YB31" s="5"/>
      <c r="YC31" s="5"/>
      <c r="YD31" s="5"/>
      <c r="YE31" s="5"/>
      <c r="YF31" s="5"/>
      <c r="YG31" s="5"/>
      <c r="YH31" s="5"/>
      <c r="YI31" s="5"/>
      <c r="YJ31" s="5"/>
      <c r="YK31" s="5"/>
      <c r="YL31" s="5"/>
      <c r="YM31" s="5"/>
      <c r="YN31" s="5"/>
      <c r="YO31" s="5"/>
      <c r="YP31" s="5"/>
      <c r="YQ31" s="5"/>
      <c r="YR31" s="5"/>
      <c r="YS31" s="5"/>
      <c r="YT31" s="5"/>
      <c r="YU31" s="5"/>
      <c r="YV31" s="5"/>
      <c r="YW31" s="5"/>
      <c r="YX31" s="5"/>
      <c r="YY31" s="5"/>
      <c r="YZ31" s="5"/>
      <c r="ZA31" s="5"/>
      <c r="ZB31" s="5"/>
      <c r="ZC31" s="5"/>
      <c r="ZD31" s="5"/>
      <c r="ZE31" s="5"/>
      <c r="ZF31" s="5"/>
      <c r="ZG31" s="5"/>
      <c r="ZH31" s="5"/>
      <c r="ZI31" s="5"/>
      <c r="ZJ31" s="5"/>
      <c r="ZK31" s="5"/>
      <c r="ZL31" s="5"/>
      <c r="ZM31" s="5"/>
      <c r="ZN31" s="5"/>
      <c r="ZO31" s="5"/>
      <c r="ZP31" s="5"/>
      <c r="ZQ31" s="5"/>
      <c r="ZR31" s="5"/>
      <c r="ZS31" s="5"/>
      <c r="ZT31" s="5"/>
      <c r="ZU31" s="5"/>
      <c r="ZV31" s="5"/>
      <c r="ZW31" s="5"/>
      <c r="ZX31" s="5"/>
      <c r="ZY31" s="5"/>
      <c r="ZZ31" s="5"/>
      <c r="AAA31" s="5"/>
      <c r="AAB31" s="5"/>
      <c r="AAC31" s="5"/>
      <c r="AAD31" s="5"/>
      <c r="AAE31" s="5"/>
      <c r="AAF31" s="5"/>
      <c r="AAG31" s="5"/>
      <c r="AAH31" s="5"/>
      <c r="AAI31" s="5"/>
      <c r="AAJ31" s="5"/>
      <c r="AAK31" s="5"/>
      <c r="AAL31" s="5"/>
      <c r="AAM31" s="5"/>
      <c r="AAN31" s="5"/>
      <c r="AAO31" s="5"/>
      <c r="AAP31" s="5"/>
      <c r="AAQ31" s="5"/>
      <c r="AAR31" s="5"/>
      <c r="AAS31" s="5"/>
      <c r="AAT31" s="5"/>
      <c r="AAU31" s="5"/>
      <c r="AAV31" s="5"/>
      <c r="AAW31" s="5"/>
      <c r="AAX31" s="5"/>
      <c r="AAY31" s="5"/>
      <c r="AAZ31" s="5"/>
      <c r="ABA31" s="5"/>
      <c r="ABB31" s="5"/>
      <c r="ABC31" s="5"/>
      <c r="ABD31" s="5"/>
      <c r="ABE31" s="5"/>
      <c r="ABF31" s="5"/>
      <c r="ABG31" s="5"/>
      <c r="ABH31" s="5"/>
      <c r="ABI31" s="5"/>
      <c r="ABJ31" s="5"/>
      <c r="ABK31" s="5"/>
      <c r="ABL31" s="5"/>
      <c r="ABM31" s="5"/>
      <c r="ABN31" s="5"/>
      <c r="ABO31" s="5"/>
      <c r="ABP31" s="5"/>
      <c r="ABQ31" s="5"/>
      <c r="ABR31" s="5"/>
      <c r="ABS31" s="5"/>
      <c r="ABT31" s="5"/>
      <c r="ABU31" s="5"/>
      <c r="ABV31" s="5"/>
      <c r="ABW31" s="5"/>
      <c r="ABX31" s="5"/>
      <c r="ABY31" s="5"/>
      <c r="ABZ31" s="5"/>
      <c r="ACA31" s="5"/>
      <c r="ACB31" s="5"/>
      <c r="ACC31" s="5"/>
      <c r="ACD31" s="5"/>
      <c r="ACE31" s="5"/>
      <c r="ACF31" s="5"/>
      <c r="ACG31" s="5"/>
      <c r="ACH31" s="5"/>
      <c r="ACI31" s="5"/>
      <c r="ACJ31" s="5"/>
      <c r="ACK31" s="5"/>
      <c r="ACL31" s="5"/>
      <c r="ACM31" s="5"/>
      <c r="ACN31" s="5"/>
      <c r="ACO31" s="5"/>
      <c r="ACP31" s="5"/>
      <c r="ACQ31" s="5"/>
      <c r="ACR31" s="5"/>
      <c r="ACS31" s="5"/>
      <c r="ACT31" s="5"/>
      <c r="ACU31" s="5"/>
      <c r="ACV31" s="5"/>
      <c r="ACW31" s="5"/>
      <c r="ACX31" s="5"/>
      <c r="ACY31" s="5"/>
      <c r="ACZ31" s="5"/>
      <c r="ADA31" s="5"/>
      <c r="ADB31" s="5"/>
      <c r="ADC31" s="5"/>
      <c r="ADD31" s="5"/>
      <c r="ADE31" s="5"/>
      <c r="ADF31" s="5"/>
      <c r="ADG31" s="5"/>
      <c r="ADH31" s="5"/>
      <c r="ADI31" s="5"/>
      <c r="ADJ31" s="5"/>
      <c r="ADK31" s="5"/>
      <c r="ADL31" s="5"/>
      <c r="ADM31" s="5"/>
      <c r="ADN31" s="5"/>
      <c r="ADO31" s="5"/>
      <c r="ADP31" s="5"/>
      <c r="ADQ31" s="5"/>
      <c r="ADR31" s="5"/>
      <c r="ADS31" s="5"/>
      <c r="ADT31" s="5"/>
      <c r="ADU31" s="5"/>
      <c r="ADV31" s="5"/>
      <c r="ADW31" s="5"/>
      <c r="ADX31" s="5"/>
      <c r="ADY31" s="5"/>
      <c r="ADZ31" s="5"/>
      <c r="AEA31" s="5"/>
      <c r="AEB31" s="5"/>
      <c r="AEC31" s="5"/>
      <c r="AED31" s="5"/>
      <c r="AEE31" s="5"/>
      <c r="AEF31" s="5"/>
      <c r="AEG31" s="5"/>
      <c r="AEH31" s="5"/>
      <c r="AEI31" s="5"/>
      <c r="AEJ31" s="5"/>
      <c r="AEK31" s="5"/>
      <c r="AEL31" s="5"/>
      <c r="AEM31" s="5"/>
      <c r="AEN31" s="5"/>
      <c r="AEO31" s="5"/>
      <c r="AEP31" s="5"/>
      <c r="AEQ31" s="5"/>
      <c r="AER31" s="5"/>
      <c r="AES31" s="5"/>
      <c r="AET31" s="5"/>
      <c r="AEU31" s="5"/>
      <c r="AEV31" s="5"/>
      <c r="AEW31" s="5"/>
      <c r="AEX31" s="5"/>
      <c r="AEY31" s="5"/>
      <c r="AEZ31" s="5"/>
      <c r="AFA31" s="5"/>
      <c r="AFB31" s="5"/>
      <c r="AFC31" s="5"/>
      <c r="AFD31" s="5"/>
      <c r="AFE31" s="5"/>
    </row>
    <row r="32" spans="1:837" x14ac:dyDescent="0.35">
      <c r="A32" s="17">
        <v>1</v>
      </c>
      <c r="B32" s="17" t="s">
        <v>60</v>
      </c>
      <c r="C32" s="18">
        <v>2024</v>
      </c>
      <c r="D32" s="19" t="s">
        <v>16</v>
      </c>
      <c r="E32" s="20">
        <v>13823332.390000001</v>
      </c>
      <c r="F32" s="20">
        <v>2313884.64</v>
      </c>
      <c r="G32" s="20">
        <v>0</v>
      </c>
      <c r="H32" s="20">
        <v>2582323.56</v>
      </c>
      <c r="I32" s="20">
        <f>84566.02+7000+3095.65+14400+14400</f>
        <v>123461.67</v>
      </c>
      <c r="J32" s="20">
        <v>1141825</v>
      </c>
      <c r="K32" s="20">
        <v>173319.38</v>
      </c>
      <c r="L32" s="20">
        <v>288298.26</v>
      </c>
      <c r="M32" s="20"/>
      <c r="N32" s="20"/>
      <c r="O32" s="20">
        <f>132778.48+34276.94+52602.99+193024.53+1181.6-1503</f>
        <v>412361.54</v>
      </c>
      <c r="P32" s="20">
        <v>1272413.74</v>
      </c>
      <c r="Q32" s="11"/>
    </row>
    <row r="33" spans="1:837" x14ac:dyDescent="0.35">
      <c r="A33" s="1">
        <v>2</v>
      </c>
      <c r="B33" s="1" t="s">
        <v>60</v>
      </c>
      <c r="C33" s="7">
        <v>2024</v>
      </c>
      <c r="D33" s="2" t="s">
        <v>17</v>
      </c>
      <c r="E33" s="10">
        <v>346073.63</v>
      </c>
      <c r="F33" s="10">
        <v>71286.080000000002</v>
      </c>
      <c r="G33" s="10">
        <v>0</v>
      </c>
      <c r="H33" s="10"/>
      <c r="I33" s="10">
        <v>3600</v>
      </c>
      <c r="J33" s="10">
        <v>35350</v>
      </c>
      <c r="K33" s="10"/>
      <c r="L33" s="10"/>
      <c r="M33" s="10"/>
      <c r="N33" s="10"/>
      <c r="O33" s="10">
        <f>5116.1+9070.3</f>
        <v>14186.4</v>
      </c>
      <c r="P33" s="10">
        <v>14973.48</v>
      </c>
      <c r="Q33" s="11"/>
    </row>
    <row r="34" spans="1:837" x14ac:dyDescent="0.35">
      <c r="A34" s="1">
        <v>3</v>
      </c>
      <c r="B34" s="1" t="s">
        <v>60</v>
      </c>
      <c r="C34" s="7">
        <v>2024</v>
      </c>
      <c r="D34" s="2" t="s">
        <v>18</v>
      </c>
      <c r="E34" s="10">
        <v>16089305.02</v>
      </c>
      <c r="F34" s="10">
        <v>2881988.89</v>
      </c>
      <c r="G34" s="10">
        <v>1403320.9</v>
      </c>
      <c r="H34" s="10"/>
      <c r="I34" s="10">
        <f>92942.36+10200+76721.02+3600+45400+57700+10966.66</f>
        <v>297530.03999999998</v>
      </c>
      <c r="J34" s="10">
        <v>1822136</v>
      </c>
      <c r="K34" s="10">
        <v>289353.62</v>
      </c>
      <c r="L34" s="10">
        <v>100778.22</v>
      </c>
      <c r="M34" s="10"/>
      <c r="N34" s="10"/>
      <c r="O34" s="10">
        <f>202458.06+73526.38+277668.08+600.8-9</f>
        <v>554244.32000000007</v>
      </c>
      <c r="P34" s="10">
        <v>1363177.21</v>
      </c>
      <c r="Q34" s="11"/>
    </row>
    <row r="35" spans="1:837" x14ac:dyDescent="0.35">
      <c r="A35" s="1">
        <v>4</v>
      </c>
      <c r="B35" s="1" t="s">
        <v>60</v>
      </c>
      <c r="C35" s="7">
        <v>2024</v>
      </c>
      <c r="D35" s="2" t="s">
        <v>19</v>
      </c>
      <c r="E35" s="10">
        <v>45302369.93</v>
      </c>
      <c r="F35" s="10">
        <v>7926140.3499999996</v>
      </c>
      <c r="G35" s="10">
        <v>3709339.94</v>
      </c>
      <c r="I35" s="10">
        <f>441955.97+54200+165723.34+23833.33+18000+148400+91700+4216.66+33400.01+8900+4500+2710.69</f>
        <v>997539.99999999988</v>
      </c>
      <c r="J35" s="10">
        <v>4578730</v>
      </c>
      <c r="K35" s="10">
        <v>1142893.81</v>
      </c>
      <c r="L35" s="10">
        <v>446330.88</v>
      </c>
      <c r="M35" s="10"/>
      <c r="N35" s="10"/>
      <c r="O35" s="10">
        <f>584018.8+23372.3+2987.04+32472.21+552864.62+3230.18+113820-250</f>
        <v>1312515.1500000001</v>
      </c>
      <c r="P35" s="10">
        <v>3699276.81</v>
      </c>
      <c r="Q35" s="11"/>
    </row>
    <row r="36" spans="1:837" x14ac:dyDescent="0.35">
      <c r="A36" s="1">
        <v>5</v>
      </c>
      <c r="B36" s="1" t="s">
        <v>60</v>
      </c>
      <c r="C36" s="7">
        <v>2024</v>
      </c>
      <c r="D36" s="2" t="s">
        <v>20</v>
      </c>
      <c r="E36" s="10">
        <f>17550025.51</f>
        <v>17550025.510000002</v>
      </c>
      <c r="F36" s="10">
        <v>1828308.63</v>
      </c>
      <c r="G36" s="10">
        <v>129956.72</v>
      </c>
      <c r="H36" s="10"/>
      <c r="I36" s="10">
        <f>124164.27+14500+54000+2000+13440+3000+14400+31200+2000</f>
        <v>258704.27000000002</v>
      </c>
      <c r="J36" s="10">
        <v>1832441</v>
      </c>
      <c r="K36" s="10">
        <v>137863.5</v>
      </c>
      <c r="L36" s="10">
        <v>47767.92</v>
      </c>
      <c r="M36" s="10"/>
      <c r="N36" s="10"/>
      <c r="O36" s="10">
        <f>286349.78+28808.77+20719.56+254337.5+12424.73+2595.06-280</f>
        <v>604955.40000000014</v>
      </c>
      <c r="P36" s="10">
        <v>1433430.04</v>
      </c>
      <c r="Q36" s="11"/>
    </row>
    <row r="37" spans="1:837" x14ac:dyDescent="0.35">
      <c r="A37" s="13">
        <v>6</v>
      </c>
      <c r="B37" s="1" t="s">
        <v>60</v>
      </c>
      <c r="C37" s="14">
        <v>2024</v>
      </c>
      <c r="D37" s="15" t="s">
        <v>21</v>
      </c>
      <c r="E37" s="16">
        <v>2324128.6</v>
      </c>
      <c r="F37" s="16">
        <v>393838.34</v>
      </c>
      <c r="G37" s="16"/>
      <c r="H37" s="16"/>
      <c r="I37" s="16">
        <f>14400+7583.69</f>
        <v>21983.69</v>
      </c>
      <c r="J37" s="16">
        <v>285640</v>
      </c>
      <c r="K37" s="16">
        <v>63400.36</v>
      </c>
      <c r="L37" s="16">
        <v>47313.72</v>
      </c>
      <c r="M37" s="16"/>
      <c r="N37" s="16"/>
      <c r="O37" s="16">
        <f>25585.18+5430+30.59+21</f>
        <v>31066.77</v>
      </c>
      <c r="P37" s="16">
        <v>197144.69</v>
      </c>
      <c r="Q37" s="11"/>
    </row>
    <row r="38" spans="1:837" s="25" customFormat="1" ht="29.5" thickBot="1" x14ac:dyDescent="0.4">
      <c r="A38" s="21">
        <v>7</v>
      </c>
      <c r="B38" s="21" t="s">
        <v>60</v>
      </c>
      <c r="C38" s="22">
        <v>2024</v>
      </c>
      <c r="D38" s="23" t="s">
        <v>22</v>
      </c>
      <c r="E38" s="24">
        <v>9081976.4399999995</v>
      </c>
      <c r="F38" s="24">
        <v>1242753.24</v>
      </c>
      <c r="G38" s="24">
        <v>0</v>
      </c>
      <c r="H38" s="24">
        <f>205078.4+44685.3</f>
        <v>249763.7</v>
      </c>
      <c r="I38" s="24">
        <f>11275.36+6000+34183.33+19000+7200+6550+18033.33+3000</f>
        <v>105242.02</v>
      </c>
      <c r="J38" s="24">
        <v>1373864</v>
      </c>
      <c r="K38" s="24">
        <v>176592.19</v>
      </c>
      <c r="L38" s="24">
        <v>48898.080000000002</v>
      </c>
      <c r="M38" s="24">
        <f>193002.85+5000</f>
        <v>198002.85</v>
      </c>
      <c r="N38" s="24">
        <v>3565316.36</v>
      </c>
      <c r="O38" s="24">
        <f>5047.95+9425+843.36+2411.12+148003.73+20171.67+100038.02+361094.38+102225.39+224374.89+249673.68+473.12+214.08+94108.89-31185.69</f>
        <v>1286919.5900000001</v>
      </c>
      <c r="P38" s="24">
        <v>969947.32</v>
      </c>
      <c r="Q38" s="11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5"/>
      <c r="QB38" s="5"/>
      <c r="QC38" s="5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  <c r="RA38" s="5"/>
      <c r="RB38" s="5"/>
      <c r="RC38" s="5"/>
      <c r="RD38" s="5"/>
      <c r="RE38" s="5"/>
      <c r="RF38" s="5"/>
      <c r="RG38" s="5"/>
      <c r="RH38" s="5"/>
      <c r="RI38" s="5"/>
      <c r="RJ38" s="5"/>
      <c r="RK38" s="5"/>
      <c r="RL38" s="5"/>
      <c r="RM38" s="5"/>
      <c r="RN38" s="5"/>
      <c r="RO38" s="5"/>
      <c r="RP38" s="5"/>
      <c r="RQ38" s="5"/>
      <c r="RR38" s="5"/>
      <c r="RS38" s="5"/>
      <c r="RT38" s="5"/>
      <c r="RU38" s="5"/>
      <c r="RV38" s="5"/>
      <c r="RW38" s="5"/>
      <c r="RX38" s="5"/>
      <c r="RY38" s="5"/>
      <c r="RZ38" s="5"/>
      <c r="SA38" s="5"/>
      <c r="SB38" s="5"/>
      <c r="SC38" s="5"/>
      <c r="SD38" s="5"/>
      <c r="SE38" s="5"/>
      <c r="SF38" s="5"/>
      <c r="SG38" s="5"/>
      <c r="SH38" s="5"/>
      <c r="SI38" s="5"/>
      <c r="SJ38" s="5"/>
      <c r="SK38" s="5"/>
      <c r="SL38" s="5"/>
      <c r="SM38" s="5"/>
      <c r="SN38" s="5"/>
      <c r="SO38" s="5"/>
      <c r="SP38" s="5"/>
      <c r="SQ38" s="5"/>
      <c r="SR38" s="5"/>
      <c r="SS38" s="5"/>
      <c r="ST38" s="5"/>
      <c r="SU38" s="5"/>
      <c r="SV38" s="5"/>
      <c r="SW38" s="5"/>
      <c r="SX38" s="5"/>
      <c r="SY38" s="5"/>
      <c r="SZ38" s="5"/>
      <c r="TA38" s="5"/>
      <c r="TB38" s="5"/>
      <c r="TC38" s="5"/>
      <c r="TD38" s="5"/>
      <c r="TE38" s="5"/>
      <c r="TF38" s="5"/>
      <c r="TG38" s="5"/>
      <c r="TH38" s="5"/>
      <c r="TI38" s="5"/>
      <c r="TJ38" s="5"/>
      <c r="TK38" s="5"/>
      <c r="TL38" s="5"/>
      <c r="TM38" s="5"/>
      <c r="TN38" s="5"/>
      <c r="TO38" s="5"/>
      <c r="TP38" s="5"/>
      <c r="TQ38" s="5"/>
      <c r="TR38" s="5"/>
      <c r="TS38" s="5"/>
      <c r="TT38" s="5"/>
      <c r="TU38" s="5"/>
      <c r="TV38" s="5"/>
      <c r="TW38" s="5"/>
      <c r="TX38" s="5"/>
      <c r="TY38" s="5"/>
      <c r="TZ38" s="5"/>
      <c r="UA38" s="5"/>
      <c r="UB38" s="5"/>
      <c r="UC38" s="5"/>
      <c r="UD38" s="5"/>
      <c r="UE38" s="5"/>
      <c r="UF38" s="5"/>
      <c r="UG38" s="5"/>
      <c r="UH38" s="5"/>
      <c r="UI38" s="5"/>
      <c r="UJ38" s="5"/>
      <c r="UK38" s="5"/>
      <c r="UL38" s="5"/>
      <c r="UM38" s="5"/>
      <c r="UN38" s="5"/>
      <c r="UO38" s="5"/>
      <c r="UP38" s="5"/>
      <c r="UQ38" s="5"/>
      <c r="UR38" s="5"/>
      <c r="US38" s="5"/>
      <c r="UT38" s="5"/>
      <c r="UU38" s="5"/>
      <c r="UV38" s="5"/>
      <c r="UW38" s="5"/>
      <c r="UX38" s="5"/>
      <c r="UY38" s="5"/>
      <c r="UZ38" s="5"/>
      <c r="VA38" s="5"/>
      <c r="VB38" s="5"/>
      <c r="VC38" s="5"/>
      <c r="VD38" s="5"/>
      <c r="VE38" s="5"/>
      <c r="VF38" s="5"/>
      <c r="VG38" s="5"/>
      <c r="VH38" s="5"/>
      <c r="VI38" s="5"/>
      <c r="VJ38" s="5"/>
      <c r="VK38" s="5"/>
      <c r="VL38" s="5"/>
      <c r="VM38" s="5"/>
      <c r="VN38" s="5"/>
      <c r="VO38" s="5"/>
      <c r="VP38" s="5"/>
      <c r="VQ38" s="5"/>
      <c r="VR38" s="5"/>
      <c r="VS38" s="5"/>
      <c r="VT38" s="5"/>
      <c r="VU38" s="5"/>
      <c r="VV38" s="5"/>
      <c r="VW38" s="5"/>
      <c r="VX38" s="5"/>
      <c r="VY38" s="5"/>
      <c r="VZ38" s="5"/>
      <c r="WA38" s="5"/>
      <c r="WB38" s="5"/>
      <c r="WC38" s="5"/>
      <c r="WD38" s="5"/>
      <c r="WE38" s="5"/>
      <c r="WF38" s="5"/>
      <c r="WG38" s="5"/>
      <c r="WH38" s="5"/>
      <c r="WI38" s="5"/>
      <c r="WJ38" s="5"/>
      <c r="WK38" s="5"/>
      <c r="WL38" s="5"/>
      <c r="WM38" s="5"/>
      <c r="WN38" s="5"/>
      <c r="WO38" s="5"/>
      <c r="WP38" s="5"/>
      <c r="WQ38" s="5"/>
      <c r="WR38" s="5"/>
      <c r="WS38" s="5"/>
      <c r="WT38" s="5"/>
      <c r="WU38" s="5"/>
      <c r="WV38" s="5"/>
      <c r="WW38" s="5"/>
      <c r="WX38" s="5"/>
      <c r="WY38" s="5"/>
      <c r="WZ38" s="5"/>
      <c r="XA38" s="5"/>
      <c r="XB38" s="5"/>
      <c r="XC38" s="5"/>
      <c r="XD38" s="5"/>
      <c r="XE38" s="5"/>
      <c r="XF38" s="5"/>
      <c r="XG38" s="5"/>
      <c r="XH38" s="5"/>
      <c r="XI38" s="5"/>
      <c r="XJ38" s="5"/>
      <c r="XK38" s="5"/>
      <c r="XL38" s="5"/>
      <c r="XM38" s="5"/>
      <c r="XN38" s="5"/>
      <c r="XO38" s="5"/>
      <c r="XP38" s="5"/>
      <c r="XQ38" s="5"/>
      <c r="XR38" s="5"/>
      <c r="XS38" s="5"/>
      <c r="XT38" s="5"/>
      <c r="XU38" s="5"/>
      <c r="XV38" s="5"/>
      <c r="XW38" s="5"/>
      <c r="XX38" s="5"/>
      <c r="XY38" s="5"/>
      <c r="XZ38" s="5"/>
      <c r="YA38" s="5"/>
      <c r="YB38" s="5"/>
      <c r="YC38" s="5"/>
      <c r="YD38" s="5"/>
      <c r="YE38" s="5"/>
      <c r="YF38" s="5"/>
      <c r="YG38" s="5"/>
      <c r="YH38" s="5"/>
      <c r="YI38" s="5"/>
      <c r="YJ38" s="5"/>
      <c r="YK38" s="5"/>
      <c r="YL38" s="5"/>
      <c r="YM38" s="5"/>
      <c r="YN38" s="5"/>
      <c r="YO38" s="5"/>
      <c r="YP38" s="5"/>
      <c r="YQ38" s="5"/>
      <c r="YR38" s="5"/>
      <c r="YS38" s="5"/>
      <c r="YT38" s="5"/>
      <c r="YU38" s="5"/>
      <c r="YV38" s="5"/>
      <c r="YW38" s="5"/>
      <c r="YX38" s="5"/>
      <c r="YY38" s="5"/>
      <c r="YZ38" s="5"/>
      <c r="ZA38" s="5"/>
      <c r="ZB38" s="5"/>
      <c r="ZC38" s="5"/>
      <c r="ZD38" s="5"/>
      <c r="ZE38" s="5"/>
      <c r="ZF38" s="5"/>
      <c r="ZG38" s="5"/>
      <c r="ZH38" s="5"/>
      <c r="ZI38" s="5"/>
      <c r="ZJ38" s="5"/>
      <c r="ZK38" s="5"/>
      <c r="ZL38" s="5"/>
      <c r="ZM38" s="5"/>
      <c r="ZN38" s="5"/>
      <c r="ZO38" s="5"/>
      <c r="ZP38" s="5"/>
      <c r="ZQ38" s="5"/>
      <c r="ZR38" s="5"/>
      <c r="ZS38" s="5"/>
      <c r="ZT38" s="5"/>
      <c r="ZU38" s="5"/>
      <c r="ZV38" s="5"/>
      <c r="ZW38" s="5"/>
      <c r="ZX38" s="5"/>
      <c r="ZY38" s="5"/>
      <c r="ZZ38" s="5"/>
      <c r="AAA38" s="5"/>
      <c r="AAB38" s="5"/>
      <c r="AAC38" s="5"/>
      <c r="AAD38" s="5"/>
      <c r="AAE38" s="5"/>
      <c r="AAF38" s="5"/>
      <c r="AAG38" s="5"/>
      <c r="AAH38" s="5"/>
      <c r="AAI38" s="5"/>
      <c r="AAJ38" s="5"/>
      <c r="AAK38" s="5"/>
      <c r="AAL38" s="5"/>
      <c r="AAM38" s="5"/>
      <c r="AAN38" s="5"/>
      <c r="AAO38" s="5"/>
      <c r="AAP38" s="5"/>
      <c r="AAQ38" s="5"/>
      <c r="AAR38" s="5"/>
      <c r="AAS38" s="5"/>
      <c r="AAT38" s="5"/>
      <c r="AAU38" s="5"/>
      <c r="AAV38" s="5"/>
      <c r="AAW38" s="5"/>
      <c r="AAX38" s="5"/>
      <c r="AAY38" s="5"/>
      <c r="AAZ38" s="5"/>
      <c r="ABA38" s="5"/>
      <c r="ABB38" s="5"/>
      <c r="ABC38" s="5"/>
      <c r="ABD38" s="5"/>
      <c r="ABE38" s="5"/>
      <c r="ABF38" s="5"/>
      <c r="ABG38" s="5"/>
      <c r="ABH38" s="5"/>
      <c r="ABI38" s="5"/>
      <c r="ABJ38" s="5"/>
      <c r="ABK38" s="5"/>
      <c r="ABL38" s="5"/>
      <c r="ABM38" s="5"/>
      <c r="ABN38" s="5"/>
      <c r="ABO38" s="5"/>
      <c r="ABP38" s="5"/>
      <c r="ABQ38" s="5"/>
      <c r="ABR38" s="5"/>
      <c r="ABS38" s="5"/>
      <c r="ABT38" s="5"/>
      <c r="ABU38" s="5"/>
      <c r="ABV38" s="5"/>
      <c r="ABW38" s="5"/>
      <c r="ABX38" s="5"/>
      <c r="ABY38" s="5"/>
      <c r="ABZ38" s="5"/>
      <c r="ACA38" s="5"/>
      <c r="ACB38" s="5"/>
      <c r="ACC38" s="5"/>
      <c r="ACD38" s="5"/>
      <c r="ACE38" s="5"/>
      <c r="ACF38" s="5"/>
      <c r="ACG38" s="5"/>
      <c r="ACH38" s="5"/>
      <c r="ACI38" s="5"/>
      <c r="ACJ38" s="5"/>
      <c r="ACK38" s="5"/>
      <c r="ACL38" s="5"/>
      <c r="ACM38" s="5"/>
      <c r="ACN38" s="5"/>
      <c r="ACO38" s="5"/>
      <c r="ACP38" s="5"/>
      <c r="ACQ38" s="5"/>
      <c r="ACR38" s="5"/>
      <c r="ACS38" s="5"/>
      <c r="ACT38" s="5"/>
      <c r="ACU38" s="5"/>
      <c r="ACV38" s="5"/>
      <c r="ACW38" s="5"/>
      <c r="ACX38" s="5"/>
      <c r="ACY38" s="5"/>
      <c r="ACZ38" s="5"/>
      <c r="ADA38" s="5"/>
      <c r="ADB38" s="5"/>
      <c r="ADC38" s="5"/>
      <c r="ADD38" s="5"/>
      <c r="ADE38" s="5"/>
      <c r="ADF38" s="5"/>
      <c r="ADG38" s="5"/>
      <c r="ADH38" s="5"/>
      <c r="ADI38" s="5"/>
      <c r="ADJ38" s="5"/>
      <c r="ADK38" s="5"/>
      <c r="ADL38" s="5"/>
      <c r="ADM38" s="5"/>
      <c r="ADN38" s="5"/>
      <c r="ADO38" s="5"/>
      <c r="ADP38" s="5"/>
      <c r="ADQ38" s="5"/>
      <c r="ADR38" s="5"/>
      <c r="ADS38" s="5"/>
      <c r="ADT38" s="5"/>
      <c r="ADU38" s="5"/>
      <c r="ADV38" s="5"/>
      <c r="ADW38" s="5"/>
      <c r="ADX38" s="5"/>
      <c r="ADY38" s="5"/>
      <c r="ADZ38" s="5"/>
      <c r="AEA38" s="5"/>
      <c r="AEB38" s="5"/>
      <c r="AEC38" s="5"/>
      <c r="AED38" s="5"/>
      <c r="AEE38" s="5"/>
      <c r="AEF38" s="5"/>
      <c r="AEG38" s="5"/>
      <c r="AEH38" s="5"/>
      <c r="AEI38" s="5"/>
      <c r="AEJ38" s="5"/>
      <c r="AEK38" s="5"/>
      <c r="AEL38" s="5"/>
      <c r="AEM38" s="5"/>
      <c r="AEN38" s="5"/>
      <c r="AEO38" s="5"/>
      <c r="AEP38" s="5"/>
      <c r="AEQ38" s="5"/>
      <c r="AER38" s="5"/>
      <c r="AES38" s="5"/>
      <c r="AET38" s="5"/>
      <c r="AEU38" s="5"/>
      <c r="AEV38" s="5"/>
      <c r="AEW38" s="5"/>
      <c r="AEX38" s="5"/>
      <c r="AEY38" s="5"/>
      <c r="AEZ38" s="5"/>
      <c r="AFA38" s="5"/>
      <c r="AFB38" s="5"/>
      <c r="AFC38" s="5"/>
      <c r="AFD38" s="5"/>
      <c r="AFE38" s="5"/>
    </row>
    <row r="39" spans="1:837" x14ac:dyDescent="0.35">
      <c r="A39" s="17">
        <v>1</v>
      </c>
      <c r="B39" s="17" t="s">
        <v>60</v>
      </c>
      <c r="C39" s="18">
        <v>2025</v>
      </c>
      <c r="D39" s="19" t="s">
        <v>16</v>
      </c>
      <c r="E39" s="20">
        <v>11365922.43</v>
      </c>
      <c r="F39" s="20">
        <v>1992394.03</v>
      </c>
      <c r="G39" s="20"/>
      <c r="H39" s="20">
        <v>2128228.77</v>
      </c>
      <c r="I39" s="20">
        <v>736080.85</v>
      </c>
      <c r="J39" s="20">
        <v>466100</v>
      </c>
      <c r="K39" s="20">
        <v>222349.97</v>
      </c>
      <c r="L39" s="20"/>
      <c r="M39" s="20"/>
      <c r="N39" s="20"/>
      <c r="O39" s="20">
        <v>272936.89</v>
      </c>
      <c r="P39" s="20">
        <v>1589754.87</v>
      </c>
    </row>
    <row r="40" spans="1:837" x14ac:dyDescent="0.35">
      <c r="A40" s="1">
        <v>2</v>
      </c>
      <c r="B40" s="1" t="s">
        <v>60</v>
      </c>
      <c r="C40" s="7">
        <v>2025</v>
      </c>
      <c r="D40" s="2" t="s">
        <v>17</v>
      </c>
      <c r="E40" s="10">
        <v>281599.75</v>
      </c>
      <c r="F40" s="10">
        <v>62927.4</v>
      </c>
      <c r="G40" s="10"/>
      <c r="H40" s="10"/>
      <c r="I40" s="10">
        <v>40700</v>
      </c>
      <c r="J40" s="10">
        <v>13700</v>
      </c>
      <c r="K40" s="10"/>
      <c r="L40" s="10"/>
      <c r="M40" s="10"/>
      <c r="N40" s="10"/>
      <c r="O40" s="10">
        <v>5959.02</v>
      </c>
      <c r="P40" s="10">
        <v>35529.11</v>
      </c>
    </row>
    <row r="41" spans="1:837" x14ac:dyDescent="0.35">
      <c r="A41" s="1">
        <v>3</v>
      </c>
      <c r="B41" s="1" t="s">
        <v>60</v>
      </c>
      <c r="C41" s="7">
        <v>2025</v>
      </c>
      <c r="D41" s="2" t="s">
        <v>18</v>
      </c>
      <c r="E41" s="10">
        <v>15284500.9</v>
      </c>
      <c r="F41" s="10">
        <v>2676993.5499999998</v>
      </c>
      <c r="G41" s="10">
        <v>1082346.75</v>
      </c>
      <c r="H41" s="10"/>
      <c r="I41" s="10">
        <v>1160722.6000000001</v>
      </c>
      <c r="J41" s="10">
        <v>870752</v>
      </c>
      <c r="K41" s="10">
        <v>275771.34000000003</v>
      </c>
      <c r="L41" s="10"/>
      <c r="M41" s="10"/>
      <c r="N41" s="10"/>
      <c r="O41" s="10">
        <v>117444.37</v>
      </c>
      <c r="P41" s="10">
        <v>1537089.96</v>
      </c>
    </row>
    <row r="42" spans="1:837" x14ac:dyDescent="0.35">
      <c r="A42" s="1">
        <v>4</v>
      </c>
      <c r="B42" s="1" t="s">
        <v>60</v>
      </c>
      <c r="C42" s="7">
        <v>2025</v>
      </c>
      <c r="D42" s="2" t="s">
        <v>19</v>
      </c>
      <c r="E42" s="10">
        <v>41547439.030000001</v>
      </c>
      <c r="F42" s="10">
        <v>7364920.6100000003</v>
      </c>
      <c r="G42" s="10">
        <v>3299143.06</v>
      </c>
      <c r="H42" s="10"/>
      <c r="I42" s="10">
        <v>3000296.87</v>
      </c>
      <c r="J42" s="10">
        <v>2074615</v>
      </c>
      <c r="K42" s="10">
        <v>1091541.6000000001</v>
      </c>
      <c r="L42" s="10">
        <v>735772.02</v>
      </c>
      <c r="M42" s="10"/>
      <c r="N42" s="10"/>
      <c r="O42" s="10">
        <v>735749.19</v>
      </c>
      <c r="P42" s="10">
        <v>4880021.74</v>
      </c>
    </row>
    <row r="43" spans="1:837" x14ac:dyDescent="0.35">
      <c r="A43" s="1">
        <v>5</v>
      </c>
      <c r="B43" s="1" t="s">
        <v>60</v>
      </c>
      <c r="C43" s="7">
        <v>2025</v>
      </c>
      <c r="D43" s="2" t="s">
        <v>20</v>
      </c>
      <c r="E43" s="10">
        <v>17221370.109999999</v>
      </c>
      <c r="F43" s="10">
        <v>1834932.26</v>
      </c>
      <c r="G43" s="10">
        <v>131828.15</v>
      </c>
      <c r="H43" s="10"/>
      <c r="I43" s="10">
        <v>980102.17</v>
      </c>
      <c r="J43" s="10">
        <v>933986</v>
      </c>
      <c r="K43" s="10">
        <v>71804.83</v>
      </c>
      <c r="L43" s="10">
        <v>55044.84</v>
      </c>
      <c r="M43" s="10"/>
      <c r="N43" s="10"/>
      <c r="O43" s="10">
        <v>482584.91</v>
      </c>
      <c r="P43" s="10">
        <v>1730337.14</v>
      </c>
    </row>
    <row r="44" spans="1:837" x14ac:dyDescent="0.35">
      <c r="A44" s="1">
        <v>6</v>
      </c>
      <c r="B44" s="1" t="s">
        <v>60</v>
      </c>
      <c r="C44" s="7">
        <v>2025</v>
      </c>
      <c r="D44" s="2" t="s">
        <v>21</v>
      </c>
      <c r="E44" s="10">
        <v>2464268.6800000002</v>
      </c>
      <c r="F44" s="10">
        <v>378812.19</v>
      </c>
      <c r="G44" s="10"/>
      <c r="H44" s="10"/>
      <c r="I44" s="10">
        <v>77429.740000000005</v>
      </c>
      <c r="J44" s="10">
        <v>156759</v>
      </c>
      <c r="K44" s="10">
        <v>13413.45</v>
      </c>
      <c r="L44" s="10">
        <v>47692.32</v>
      </c>
      <c r="M44" s="10"/>
      <c r="N44" s="10"/>
      <c r="O44" s="10">
        <v>48560.95</v>
      </c>
      <c r="P44" s="10">
        <v>226621.78</v>
      </c>
    </row>
    <row r="45" spans="1:837" ht="29" x14ac:dyDescent="0.35">
      <c r="A45" s="1">
        <v>7</v>
      </c>
      <c r="B45" s="1" t="s">
        <v>60</v>
      </c>
      <c r="C45" s="7">
        <v>2025</v>
      </c>
      <c r="D45" s="2" t="s">
        <v>22</v>
      </c>
      <c r="E45" s="10">
        <v>6869958.6399999997</v>
      </c>
      <c r="F45" s="10">
        <v>964892.71</v>
      </c>
      <c r="G45" s="10"/>
      <c r="H45" s="10">
        <v>162454.79</v>
      </c>
      <c r="I45" s="10">
        <v>551547.42000000004</v>
      </c>
      <c r="J45" s="10">
        <v>489955</v>
      </c>
      <c r="K45" s="10">
        <v>257924.41</v>
      </c>
      <c r="L45" s="10">
        <v>190359.06</v>
      </c>
      <c r="M45" s="10">
        <v>158799.78</v>
      </c>
      <c r="N45" s="10">
        <v>2710489.44</v>
      </c>
      <c r="O45" s="10">
        <v>1034235.27</v>
      </c>
      <c r="P45" s="10">
        <v>1064754.26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00DCB-E991-4177-8D03-6E31BCACF0B3}">
  <dimension ref="A1:P45"/>
  <sheetViews>
    <sheetView zoomScale="92" zoomScaleNormal="92" workbookViewId="0"/>
  </sheetViews>
  <sheetFormatPr defaultColWidth="9.36328125" defaultRowHeight="14.5" x14ac:dyDescent="0.35"/>
  <cols>
    <col min="1" max="1" width="5.36328125" style="5" customWidth="1"/>
    <col min="2" max="2" width="32" style="5" customWidth="1"/>
    <col min="3" max="3" width="8.36328125" style="8" customWidth="1"/>
    <col min="4" max="4" width="40.6328125" style="6" customWidth="1"/>
    <col min="5" max="5" width="20.36328125" style="5" customWidth="1"/>
    <col min="6" max="6" width="19.36328125" style="5" customWidth="1"/>
    <col min="7" max="7" width="17.36328125" style="5" customWidth="1"/>
    <col min="8" max="8" width="16.6328125" style="5" customWidth="1"/>
    <col min="9" max="10" width="13.6328125" style="5" customWidth="1"/>
    <col min="11" max="11" width="16" style="5" customWidth="1"/>
    <col min="12" max="12" width="18.6328125" style="5" customWidth="1"/>
    <col min="13" max="13" width="13.453125" style="5" customWidth="1"/>
    <col min="14" max="14" width="11" style="5" customWidth="1"/>
    <col min="15" max="15" width="11.6328125" style="5" customWidth="1"/>
    <col min="16" max="16" width="15.54296875" style="5" customWidth="1"/>
    <col min="17" max="16384" width="9.36328125" style="5"/>
  </cols>
  <sheetData>
    <row r="1" spans="1:16" x14ac:dyDescent="0.35">
      <c r="A1" s="9" t="s">
        <v>59</v>
      </c>
    </row>
    <row r="3" spans="1:16" ht="72.5" x14ac:dyDescent="0.35">
      <c r="A3" s="3" t="s">
        <v>10</v>
      </c>
      <c r="B3" s="3" t="s">
        <v>11</v>
      </c>
      <c r="C3" s="3" t="s">
        <v>12</v>
      </c>
      <c r="D3" s="3" t="s">
        <v>13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  <c r="L3" s="4" t="s">
        <v>7</v>
      </c>
      <c r="M3" s="4" t="s">
        <v>14</v>
      </c>
      <c r="N3" s="4" t="s">
        <v>15</v>
      </c>
      <c r="O3" s="4" t="s">
        <v>8</v>
      </c>
      <c r="P3" s="4" t="s">
        <v>9</v>
      </c>
    </row>
    <row r="4" spans="1:16" x14ac:dyDescent="0.35">
      <c r="A4" s="1">
        <v>1</v>
      </c>
      <c r="B4" s="1" t="s">
        <v>23</v>
      </c>
      <c r="C4" s="7">
        <v>2020</v>
      </c>
      <c r="D4" s="2" t="s">
        <v>16</v>
      </c>
      <c r="E4" s="10">
        <v>1054441.0099999998</v>
      </c>
      <c r="F4" s="10">
        <v>168048.75</v>
      </c>
      <c r="G4" s="10"/>
      <c r="H4" s="10">
        <v>50160.29</v>
      </c>
      <c r="I4" s="10">
        <v>5501.69</v>
      </c>
      <c r="J4" s="10">
        <v>210500</v>
      </c>
      <c r="K4" s="10">
        <v>39150.18</v>
      </c>
      <c r="L4" s="10"/>
      <c r="M4" s="10"/>
      <c r="N4" s="10"/>
      <c r="O4" s="10">
        <v>5322.35</v>
      </c>
      <c r="P4" s="10">
        <v>115935.55</v>
      </c>
    </row>
    <row r="5" spans="1:16" x14ac:dyDescent="0.35">
      <c r="A5" s="1">
        <v>2</v>
      </c>
      <c r="B5" s="1" t="s">
        <v>23</v>
      </c>
      <c r="C5" s="7">
        <v>2020</v>
      </c>
      <c r="D5" s="2" t="s">
        <v>17</v>
      </c>
      <c r="E5" s="10">
        <v>73150.559999999998</v>
      </c>
      <c r="F5" s="10">
        <v>14630.08</v>
      </c>
      <c r="G5" s="10"/>
      <c r="H5" s="10">
        <v>12000</v>
      </c>
      <c r="I5" s="10"/>
      <c r="J5" s="10"/>
      <c r="K5" s="10"/>
      <c r="L5" s="10"/>
      <c r="M5" s="10"/>
      <c r="N5" s="10"/>
      <c r="O5" s="10"/>
      <c r="P5" s="10">
        <v>7315.05</v>
      </c>
    </row>
    <row r="6" spans="1:16" x14ac:dyDescent="0.35">
      <c r="A6" s="1">
        <v>3</v>
      </c>
      <c r="B6" s="1" t="s">
        <v>23</v>
      </c>
      <c r="C6" s="7">
        <v>2020</v>
      </c>
      <c r="D6" s="2" t="s">
        <v>18</v>
      </c>
      <c r="E6" s="10">
        <v>864517.7699999999</v>
      </c>
      <c r="F6" s="10">
        <v>138057.74</v>
      </c>
      <c r="G6" s="10">
        <v>10566.16</v>
      </c>
      <c r="H6" s="10"/>
      <c r="I6" s="10">
        <v>39136.999999999993</v>
      </c>
      <c r="J6" s="10">
        <v>169800</v>
      </c>
      <c r="K6" s="10">
        <v>11704.08</v>
      </c>
      <c r="L6" s="10">
        <v>45546.48</v>
      </c>
      <c r="M6" s="10"/>
      <c r="N6" s="10"/>
      <c r="O6" s="10">
        <v>4342.8300000000008</v>
      </c>
      <c r="P6" s="10">
        <v>87660.84</v>
      </c>
    </row>
    <row r="7" spans="1:16" x14ac:dyDescent="0.35">
      <c r="A7" s="1">
        <v>4</v>
      </c>
      <c r="B7" s="1" t="s">
        <v>23</v>
      </c>
      <c r="C7" s="7">
        <v>2020</v>
      </c>
      <c r="D7" s="2" t="s">
        <v>19</v>
      </c>
      <c r="E7" s="10">
        <v>2589259.7999999998</v>
      </c>
      <c r="F7" s="10">
        <v>428937.21999999991</v>
      </c>
      <c r="G7" s="10">
        <v>18206.32</v>
      </c>
      <c r="H7" s="10"/>
      <c r="I7" s="10">
        <v>75441.25</v>
      </c>
      <c r="J7" s="10">
        <v>387990</v>
      </c>
      <c r="K7" s="10">
        <v>48962.090000000004</v>
      </c>
      <c r="L7" s="10">
        <v>79927.260000000009</v>
      </c>
      <c r="M7" s="10"/>
      <c r="N7" s="10"/>
      <c r="O7" s="10">
        <v>19517.150000000001</v>
      </c>
      <c r="P7" s="10">
        <v>265320.38</v>
      </c>
    </row>
    <row r="8" spans="1:16" x14ac:dyDescent="0.35">
      <c r="A8" s="1">
        <v>5</v>
      </c>
      <c r="B8" s="1" t="s">
        <v>23</v>
      </c>
      <c r="C8" s="7">
        <v>2020</v>
      </c>
      <c r="D8" s="2" t="s">
        <v>20</v>
      </c>
      <c r="E8" s="10">
        <v>1840508.68</v>
      </c>
      <c r="F8" s="10">
        <v>201847.10000000003</v>
      </c>
      <c r="G8" s="10"/>
      <c r="H8" s="10"/>
      <c r="I8" s="10">
        <v>65936.479999999996</v>
      </c>
      <c r="J8" s="10">
        <v>234950</v>
      </c>
      <c r="K8" s="10">
        <v>10719.52</v>
      </c>
      <c r="L8" s="10">
        <v>34088.160000000003</v>
      </c>
      <c r="M8" s="10"/>
      <c r="N8" s="10"/>
      <c r="O8" s="10">
        <v>21533.02</v>
      </c>
      <c r="P8" s="10">
        <v>179691.02</v>
      </c>
    </row>
    <row r="9" spans="1:16" x14ac:dyDescent="0.35">
      <c r="A9" s="1">
        <v>6</v>
      </c>
      <c r="B9" s="1" t="s">
        <v>23</v>
      </c>
      <c r="C9" s="7">
        <v>2020</v>
      </c>
      <c r="D9" s="2" t="s">
        <v>21</v>
      </c>
      <c r="E9" s="10">
        <v>340802.36</v>
      </c>
      <c r="F9" s="10">
        <v>44452.56</v>
      </c>
      <c r="G9" s="10"/>
      <c r="H9" s="10"/>
      <c r="I9" s="10">
        <v>25018.18</v>
      </c>
      <c r="J9" s="10">
        <v>47500</v>
      </c>
      <c r="K9" s="10"/>
      <c r="L9" s="10"/>
      <c r="M9" s="10"/>
      <c r="N9" s="10"/>
      <c r="O9" s="10"/>
      <c r="P9" s="10">
        <v>36189.43</v>
      </c>
    </row>
    <row r="10" spans="1:16" ht="29.5" thickBot="1" x14ac:dyDescent="0.4">
      <c r="A10" s="21">
        <v>7</v>
      </c>
      <c r="B10" s="21" t="s">
        <v>23</v>
      </c>
      <c r="C10" s="22">
        <v>2020</v>
      </c>
      <c r="D10" s="23" t="s">
        <v>22</v>
      </c>
      <c r="E10" s="24">
        <f>191195.91+9505.65</f>
        <v>200701.56</v>
      </c>
      <c r="F10" s="24">
        <f>28509.51+5031.74</f>
        <v>33541.25</v>
      </c>
      <c r="G10" s="24"/>
      <c r="H10" s="24"/>
      <c r="I10" s="24"/>
      <c r="J10" s="24">
        <v>40400</v>
      </c>
      <c r="K10" s="24"/>
      <c r="L10" s="24">
        <f>25503.36</f>
        <v>25503.360000000001</v>
      </c>
      <c r="M10" s="24">
        <v>18000</v>
      </c>
      <c r="N10" s="24">
        <f>73350.32+75786.57</f>
        <v>149136.89000000001</v>
      </c>
      <c r="O10" s="24">
        <f>3608.34+1061.27+138.4+137.31</f>
        <v>4945.3200000000006</v>
      </c>
      <c r="P10" s="24">
        <v>20520.23</v>
      </c>
    </row>
    <row r="11" spans="1:16" x14ac:dyDescent="0.35">
      <c r="A11" s="17">
        <v>1</v>
      </c>
      <c r="B11" s="17" t="s">
        <v>23</v>
      </c>
      <c r="C11" s="18">
        <v>2021</v>
      </c>
      <c r="D11" s="19" t="s">
        <v>16</v>
      </c>
      <c r="E11" s="20">
        <v>2070073.46</v>
      </c>
      <c r="F11" s="20">
        <v>320112.98000000004</v>
      </c>
      <c r="G11" s="20"/>
      <c r="H11" s="20">
        <v>90922.14</v>
      </c>
      <c r="I11" s="20">
        <v>313437.41000000003</v>
      </c>
      <c r="J11" s="20">
        <v>125000</v>
      </c>
      <c r="K11" s="20">
        <v>7921.59</v>
      </c>
      <c r="L11" s="20"/>
      <c r="M11" s="20"/>
      <c r="N11" s="20"/>
      <c r="O11" s="20">
        <v>158523.78</v>
      </c>
      <c r="P11" s="20">
        <v>194200.78</v>
      </c>
    </row>
    <row r="12" spans="1:16" x14ac:dyDescent="0.35">
      <c r="A12" s="1">
        <v>2</v>
      </c>
      <c r="B12" s="1" t="s">
        <v>23</v>
      </c>
      <c r="C12" s="7">
        <v>2021</v>
      </c>
      <c r="D12" s="2" t="s">
        <v>17</v>
      </c>
      <c r="E12" s="10">
        <v>117853.68</v>
      </c>
      <c r="F12" s="10">
        <v>23570.720000000001</v>
      </c>
      <c r="G12" s="10"/>
      <c r="H12" s="10"/>
      <c r="I12" s="10">
        <v>12927.99</v>
      </c>
      <c r="J12" s="10">
        <v>8000</v>
      </c>
      <c r="K12" s="10"/>
      <c r="L12" s="10"/>
      <c r="M12" s="10"/>
      <c r="N12" s="10"/>
      <c r="O12" s="10">
        <v>8000</v>
      </c>
      <c r="P12" s="10">
        <v>11192.03</v>
      </c>
    </row>
    <row r="13" spans="1:16" x14ac:dyDescent="0.35">
      <c r="A13" s="1">
        <v>3</v>
      </c>
      <c r="B13" s="1" t="s">
        <v>23</v>
      </c>
      <c r="C13" s="7">
        <v>2021</v>
      </c>
      <c r="D13" s="2" t="s">
        <v>18</v>
      </c>
      <c r="E13" s="10">
        <v>1365806.4000000004</v>
      </c>
      <c r="F13" s="10">
        <v>220507.53999999998</v>
      </c>
      <c r="G13" s="10">
        <v>15849.24</v>
      </c>
      <c r="H13" s="10"/>
      <c r="I13" s="10">
        <v>172412.03999999998</v>
      </c>
      <c r="J13" s="10">
        <v>89900</v>
      </c>
      <c r="K13" s="10">
        <v>9534.23</v>
      </c>
      <c r="L13" s="10"/>
      <c r="M13" s="10"/>
      <c r="N13" s="10"/>
      <c r="O13" s="10">
        <v>127129.95</v>
      </c>
      <c r="P13" s="10">
        <v>123831.43000000001</v>
      </c>
    </row>
    <row r="14" spans="1:16" x14ac:dyDescent="0.35">
      <c r="A14" s="1">
        <v>4</v>
      </c>
      <c r="B14" s="1" t="s">
        <v>23</v>
      </c>
      <c r="C14" s="7">
        <v>2021</v>
      </c>
      <c r="D14" s="2" t="s">
        <v>19</v>
      </c>
      <c r="E14" s="10">
        <v>2613134.87</v>
      </c>
      <c r="F14" s="10">
        <v>458981.82</v>
      </c>
      <c r="G14" s="10">
        <v>13288.99</v>
      </c>
      <c r="H14" s="10"/>
      <c r="I14" s="10">
        <v>209029.86</v>
      </c>
      <c r="J14" s="10">
        <v>138275.26</v>
      </c>
      <c r="K14" s="10">
        <v>48768.9</v>
      </c>
      <c r="L14" s="10">
        <v>43662.66</v>
      </c>
      <c r="M14" s="10"/>
      <c r="N14" s="10"/>
      <c r="O14" s="10">
        <v>204143.81</v>
      </c>
      <c r="P14" s="10">
        <v>249895.98999999996</v>
      </c>
    </row>
    <row r="15" spans="1:16" x14ac:dyDescent="0.35">
      <c r="A15" s="1">
        <v>5</v>
      </c>
      <c r="B15" s="1" t="s">
        <v>23</v>
      </c>
      <c r="C15" s="7">
        <v>2021</v>
      </c>
      <c r="D15" s="2" t="s">
        <v>20</v>
      </c>
      <c r="E15" s="10">
        <v>2909735.1799999997</v>
      </c>
      <c r="F15" s="10">
        <v>320137.70999999996</v>
      </c>
      <c r="G15" s="10"/>
      <c r="H15" s="10"/>
      <c r="I15" s="10">
        <v>184530.99</v>
      </c>
      <c r="J15" s="10">
        <v>170237.46000000002</v>
      </c>
      <c r="K15" s="10">
        <v>66140.290000000008</v>
      </c>
      <c r="L15" s="10"/>
      <c r="M15" s="10"/>
      <c r="N15" s="10"/>
      <c r="O15" s="10">
        <v>285249.19999999995</v>
      </c>
      <c r="P15" s="10">
        <v>226500.94</v>
      </c>
    </row>
    <row r="16" spans="1:16" x14ac:dyDescent="0.35">
      <c r="A16" s="1">
        <v>6</v>
      </c>
      <c r="B16" s="1" t="s">
        <v>23</v>
      </c>
      <c r="C16" s="7">
        <v>2021</v>
      </c>
      <c r="D16" s="2" t="s">
        <v>21</v>
      </c>
      <c r="E16" s="10">
        <v>452525.91000000009</v>
      </c>
      <c r="F16" s="10">
        <v>59238.080000000002</v>
      </c>
      <c r="G16" s="10"/>
      <c r="H16" s="10"/>
      <c r="I16" s="10">
        <v>65647.28</v>
      </c>
      <c r="J16" s="10">
        <v>42016.66</v>
      </c>
      <c r="K16" s="10">
        <v>4846.1099999999997</v>
      </c>
      <c r="L16" s="10"/>
      <c r="M16" s="10"/>
      <c r="N16" s="10"/>
      <c r="O16" s="10">
        <v>53238.239999999991</v>
      </c>
      <c r="P16" s="10">
        <v>43711.100000000006</v>
      </c>
    </row>
    <row r="17" spans="1:16" ht="29.5" thickBot="1" x14ac:dyDescent="0.4">
      <c r="A17" s="21">
        <v>7</v>
      </c>
      <c r="B17" s="21" t="s">
        <v>23</v>
      </c>
      <c r="C17" s="22">
        <v>2021</v>
      </c>
      <c r="D17" s="23" t="s">
        <v>22</v>
      </c>
      <c r="E17" s="24">
        <f>315584.06+10508.61-30.02</f>
        <v>326062.64999999997</v>
      </c>
      <c r="F17" s="24">
        <f>48592.25+3961.97-3.3</f>
        <v>52550.92</v>
      </c>
      <c r="G17" s="24"/>
      <c r="H17" s="24"/>
      <c r="I17" s="24"/>
      <c r="J17" s="24">
        <v>35600</v>
      </c>
      <c r="K17" s="24">
        <v>8157.9</v>
      </c>
      <c r="L17" s="24"/>
      <c r="M17" s="24">
        <v>22400</v>
      </c>
      <c r="N17" s="24">
        <f>120808.1+176723.16-12.01</f>
        <v>297519.25</v>
      </c>
      <c r="O17" s="24">
        <f>8868.41+2607.82+15348+481.24+50000</f>
        <v>77305.47</v>
      </c>
      <c r="P17" s="24">
        <v>46929.279999999999</v>
      </c>
    </row>
    <row r="18" spans="1:16" x14ac:dyDescent="0.35">
      <c r="A18" s="17">
        <v>1</v>
      </c>
      <c r="B18" s="17" t="s">
        <v>23</v>
      </c>
      <c r="C18" s="18">
        <v>2022</v>
      </c>
      <c r="D18" s="19" t="s">
        <v>16</v>
      </c>
      <c r="E18" s="20">
        <v>1869019.4800000004</v>
      </c>
      <c r="F18" s="20">
        <v>320110.73000000004</v>
      </c>
      <c r="G18" s="20"/>
      <c r="H18" s="20">
        <v>90982.950000000012</v>
      </c>
      <c r="I18" s="20">
        <v>59748.78</v>
      </c>
      <c r="J18" s="20">
        <v>332600</v>
      </c>
      <c r="K18" s="20">
        <v>69058.240000000005</v>
      </c>
      <c r="L18" s="20">
        <v>78300.36</v>
      </c>
      <c r="M18" s="20"/>
      <c r="N18" s="20"/>
      <c r="O18" s="20">
        <v>59469.029999999992</v>
      </c>
      <c r="P18" s="20">
        <v>228628.15000000002</v>
      </c>
    </row>
    <row r="19" spans="1:16" x14ac:dyDescent="0.35">
      <c r="A19" s="1">
        <v>2</v>
      </c>
      <c r="B19" s="1" t="s">
        <v>23</v>
      </c>
      <c r="C19" s="7">
        <v>2022</v>
      </c>
      <c r="D19" s="2" t="s">
        <v>17</v>
      </c>
      <c r="E19" s="10">
        <v>105907.94</v>
      </c>
      <c r="F19" s="10">
        <v>21181.609999999997</v>
      </c>
      <c r="G19" s="10"/>
      <c r="H19" s="10"/>
      <c r="I19" s="10">
        <v>8885.5499999999993</v>
      </c>
      <c r="J19" s="10">
        <v>29000</v>
      </c>
      <c r="K19" s="10">
        <v>42914.99</v>
      </c>
      <c r="L19" s="10">
        <v>65835.48</v>
      </c>
      <c r="M19" s="10"/>
      <c r="N19" s="10"/>
      <c r="O19" s="10">
        <v>12063.04</v>
      </c>
      <c r="P19" s="10">
        <v>22287.89</v>
      </c>
    </row>
    <row r="20" spans="1:16" x14ac:dyDescent="0.35">
      <c r="A20" s="1">
        <v>3</v>
      </c>
      <c r="B20" s="1" t="s">
        <v>23</v>
      </c>
      <c r="C20" s="7">
        <v>2022</v>
      </c>
      <c r="D20" s="2" t="s">
        <v>18</v>
      </c>
      <c r="E20" s="10">
        <v>1537252.26</v>
      </c>
      <c r="F20" s="10">
        <v>246014.10999999996</v>
      </c>
      <c r="G20" s="10">
        <v>15805.21</v>
      </c>
      <c r="H20" s="10"/>
      <c r="I20" s="10">
        <v>59269.619999999995</v>
      </c>
      <c r="J20" s="10">
        <v>328000</v>
      </c>
      <c r="K20" s="10">
        <v>21457.510000000002</v>
      </c>
      <c r="L20" s="10">
        <v>27797.16</v>
      </c>
      <c r="M20" s="10"/>
      <c r="N20" s="10"/>
      <c r="O20" s="10">
        <v>15857.74</v>
      </c>
      <c r="P20" s="10">
        <v>173937.97</v>
      </c>
    </row>
    <row r="21" spans="1:16" x14ac:dyDescent="0.35">
      <c r="A21" s="1">
        <v>4</v>
      </c>
      <c r="B21" s="1" t="s">
        <v>23</v>
      </c>
      <c r="C21" s="7">
        <v>2022</v>
      </c>
      <c r="D21" s="2" t="s">
        <v>19</v>
      </c>
      <c r="E21" s="10">
        <v>2406947.06</v>
      </c>
      <c r="F21" s="10">
        <v>428123.46</v>
      </c>
      <c r="G21" s="10">
        <v>15717.16</v>
      </c>
      <c r="H21" s="10"/>
      <c r="I21" s="10">
        <v>34401.769999999997</v>
      </c>
      <c r="J21" s="10">
        <v>406300</v>
      </c>
      <c r="K21" s="10">
        <v>66079.360000000001</v>
      </c>
      <c r="L21" s="10">
        <v>38916.06</v>
      </c>
      <c r="M21" s="10"/>
      <c r="N21" s="10"/>
      <c r="O21" s="10">
        <v>42401.900000000009</v>
      </c>
      <c r="P21" s="10">
        <v>261892.3</v>
      </c>
    </row>
    <row r="22" spans="1:16" x14ac:dyDescent="0.35">
      <c r="A22" s="1">
        <v>5</v>
      </c>
      <c r="B22" s="1" t="s">
        <v>23</v>
      </c>
      <c r="C22" s="7">
        <v>2022</v>
      </c>
      <c r="D22" s="2" t="s">
        <v>20</v>
      </c>
      <c r="E22" s="10">
        <v>2639927.6399999997</v>
      </c>
      <c r="F22" s="10">
        <v>284372.5</v>
      </c>
      <c r="G22" s="10"/>
      <c r="H22" s="10"/>
      <c r="I22" s="10">
        <v>49709.72</v>
      </c>
      <c r="J22" s="10">
        <v>463500</v>
      </c>
      <c r="K22" s="10">
        <v>53156.060000000005</v>
      </c>
      <c r="L22" s="10">
        <v>142485.06</v>
      </c>
      <c r="M22" s="10"/>
      <c r="N22" s="10"/>
      <c r="O22" s="10">
        <v>65239.42</v>
      </c>
      <c r="P22" s="10">
        <v>256702.12000000002</v>
      </c>
    </row>
    <row r="23" spans="1:16" x14ac:dyDescent="0.35">
      <c r="A23" s="1">
        <v>6</v>
      </c>
      <c r="B23" s="1" t="s">
        <v>23</v>
      </c>
      <c r="C23" s="7">
        <v>2022</v>
      </c>
      <c r="D23" s="2" t="s">
        <v>21</v>
      </c>
      <c r="E23" s="10">
        <v>368995.03</v>
      </c>
      <c r="F23" s="10">
        <v>50251.67</v>
      </c>
      <c r="G23" s="10"/>
      <c r="H23" s="10"/>
      <c r="I23" s="10">
        <v>1500</v>
      </c>
      <c r="J23" s="10">
        <v>95200</v>
      </c>
      <c r="K23" s="10">
        <v>27309.519999999997</v>
      </c>
      <c r="L23" s="10"/>
      <c r="M23" s="10"/>
      <c r="N23" s="10"/>
      <c r="O23" s="10">
        <v>6584.3200000000006</v>
      </c>
      <c r="P23" s="10">
        <v>43826.74</v>
      </c>
    </row>
    <row r="24" spans="1:16" ht="29.5" thickBot="1" x14ac:dyDescent="0.4">
      <c r="A24" s="21">
        <v>7</v>
      </c>
      <c r="B24" s="21" t="s">
        <v>23</v>
      </c>
      <c r="C24" s="22">
        <v>2022</v>
      </c>
      <c r="D24" s="23" t="s">
        <v>22</v>
      </c>
      <c r="E24" s="24">
        <f>331694.02+4740.31</f>
        <v>336434.33</v>
      </c>
      <c r="F24" s="24">
        <f>56819.62+508.03</f>
        <v>57327.65</v>
      </c>
      <c r="G24" s="24"/>
      <c r="H24" s="24"/>
      <c r="I24" s="24"/>
      <c r="J24" s="24">
        <f>110300+322.12</f>
        <v>110622.12</v>
      </c>
      <c r="K24" s="24">
        <v>19094.490000000002</v>
      </c>
      <c r="L24" s="24">
        <v>20700</v>
      </c>
      <c r="M24" s="24">
        <v>1350</v>
      </c>
      <c r="N24" s="24">
        <f>130778.79+126390.3</f>
        <v>257169.09</v>
      </c>
      <c r="O24" s="24">
        <f>14677.36+602.92+4016.29+11.01+173400</f>
        <v>192707.58</v>
      </c>
      <c r="P24" s="24">
        <v>58760.08</v>
      </c>
    </row>
    <row r="25" spans="1:16" x14ac:dyDescent="0.35">
      <c r="A25" s="17">
        <v>1</v>
      </c>
      <c r="B25" s="17" t="s">
        <v>23</v>
      </c>
      <c r="C25" s="18">
        <v>2023</v>
      </c>
      <c r="D25" s="19" t="s">
        <v>16</v>
      </c>
      <c r="E25" s="20">
        <v>1804904.1400000001</v>
      </c>
      <c r="F25" s="20">
        <v>328051.70999999996</v>
      </c>
      <c r="G25" s="20"/>
      <c r="H25" s="20">
        <v>80360.48000000001</v>
      </c>
      <c r="I25" s="20">
        <v>51388.4</v>
      </c>
      <c r="J25" s="20">
        <v>192000</v>
      </c>
      <c r="K25" s="20"/>
      <c r="L25" s="20"/>
      <c r="M25" s="20"/>
      <c r="N25" s="20"/>
      <c r="O25" s="20">
        <v>48549.31</v>
      </c>
      <c r="P25" s="20">
        <v>164089.95000000001</v>
      </c>
    </row>
    <row r="26" spans="1:16" x14ac:dyDescent="0.35">
      <c r="A26" s="1">
        <v>2</v>
      </c>
      <c r="B26" s="1" t="s">
        <v>23</v>
      </c>
      <c r="C26" s="7">
        <v>2023</v>
      </c>
      <c r="D26" s="2" t="s">
        <v>17</v>
      </c>
      <c r="E26" s="10">
        <v>127922.3</v>
      </c>
      <c r="F26" s="10">
        <v>25584.48</v>
      </c>
      <c r="G26" s="10"/>
      <c r="H26" s="10"/>
      <c r="I26" s="10">
        <v>2445.8200000000002</v>
      </c>
      <c r="J26" s="10">
        <v>15000</v>
      </c>
      <c r="K26" s="10"/>
      <c r="L26" s="10"/>
      <c r="M26" s="10"/>
      <c r="N26" s="10"/>
      <c r="O26" s="10">
        <v>1500</v>
      </c>
      <c r="P26" s="10">
        <v>10802.61</v>
      </c>
    </row>
    <row r="27" spans="1:16" x14ac:dyDescent="0.35">
      <c r="A27" s="1">
        <v>3</v>
      </c>
      <c r="B27" s="1" t="s">
        <v>23</v>
      </c>
      <c r="C27" s="7">
        <v>2023</v>
      </c>
      <c r="D27" s="2" t="s">
        <v>18</v>
      </c>
      <c r="E27" s="10">
        <v>1649213.3</v>
      </c>
      <c r="F27" s="10">
        <v>288766.29000000004</v>
      </c>
      <c r="G27" s="10">
        <v>17753.830000000002</v>
      </c>
      <c r="H27" s="10"/>
      <c r="I27" s="10">
        <v>87438.180000000008</v>
      </c>
      <c r="J27" s="10">
        <v>148600</v>
      </c>
      <c r="K27" s="10">
        <v>62664.1</v>
      </c>
      <c r="L27" s="10">
        <v>55856.46</v>
      </c>
      <c r="M27" s="10"/>
      <c r="N27" s="10"/>
      <c r="O27" s="10">
        <v>41410.35</v>
      </c>
      <c r="P27" s="10">
        <v>156200.60000000003</v>
      </c>
    </row>
    <row r="28" spans="1:16" x14ac:dyDescent="0.35">
      <c r="A28" s="1">
        <v>4</v>
      </c>
      <c r="B28" s="1" t="s">
        <v>23</v>
      </c>
      <c r="C28" s="7">
        <v>2023</v>
      </c>
      <c r="D28" s="2" t="s">
        <v>19</v>
      </c>
      <c r="E28" s="10">
        <v>3264813.6399999992</v>
      </c>
      <c r="F28" s="10">
        <v>595376.76</v>
      </c>
      <c r="G28" s="10">
        <v>17085.48</v>
      </c>
      <c r="H28" s="10"/>
      <c r="I28" s="10">
        <v>75688.84</v>
      </c>
      <c r="J28" s="10">
        <v>266700</v>
      </c>
      <c r="K28" s="10">
        <v>127190.15000000001</v>
      </c>
      <c r="L28" s="10">
        <v>63084.959999999999</v>
      </c>
      <c r="M28" s="10"/>
      <c r="N28" s="10"/>
      <c r="O28" s="10">
        <v>108166.31999999999</v>
      </c>
      <c r="P28" s="10">
        <v>270868.57000000007</v>
      </c>
    </row>
    <row r="29" spans="1:16" x14ac:dyDescent="0.35">
      <c r="A29" s="1">
        <v>5</v>
      </c>
      <c r="B29" s="1" t="s">
        <v>23</v>
      </c>
      <c r="C29" s="7">
        <v>2023</v>
      </c>
      <c r="D29" s="2" t="s">
        <v>20</v>
      </c>
      <c r="E29" s="10">
        <v>3293837.3800000008</v>
      </c>
      <c r="F29" s="10">
        <v>341765.48</v>
      </c>
      <c r="G29" s="10"/>
      <c r="H29" s="10"/>
      <c r="I29" s="10">
        <v>82350.03</v>
      </c>
      <c r="J29" s="10">
        <v>312900</v>
      </c>
      <c r="K29" s="10">
        <v>54027.96</v>
      </c>
      <c r="L29" s="10">
        <v>28388.22</v>
      </c>
      <c r="M29" s="10"/>
      <c r="N29" s="10"/>
      <c r="O29" s="10">
        <v>117958.42</v>
      </c>
      <c r="P29" s="10">
        <v>238793.72999999998</v>
      </c>
    </row>
    <row r="30" spans="1:16" x14ac:dyDescent="0.35">
      <c r="A30" s="1">
        <v>6</v>
      </c>
      <c r="B30" s="1" t="s">
        <v>23</v>
      </c>
      <c r="C30" s="7">
        <v>2023</v>
      </c>
      <c r="D30" s="2" t="s">
        <v>21</v>
      </c>
      <c r="E30" s="10">
        <v>458492.17</v>
      </c>
      <c r="F30" s="10">
        <v>67581.709999999992</v>
      </c>
      <c r="G30" s="10"/>
      <c r="H30" s="10"/>
      <c r="I30" s="10"/>
      <c r="J30" s="10">
        <v>64000</v>
      </c>
      <c r="K30" s="10"/>
      <c r="L30" s="10"/>
      <c r="M30" s="10"/>
      <c r="N30" s="10"/>
      <c r="O30" s="10">
        <v>17015.91</v>
      </c>
      <c r="P30" s="10">
        <v>28104.839999999997</v>
      </c>
    </row>
    <row r="31" spans="1:16" ht="29.5" thickBot="1" x14ac:dyDescent="0.4">
      <c r="A31" s="21">
        <v>7</v>
      </c>
      <c r="B31" s="21" t="s">
        <v>23</v>
      </c>
      <c r="C31" s="22">
        <v>2023</v>
      </c>
      <c r="D31" s="23" t="s">
        <v>22</v>
      </c>
      <c r="E31" s="24">
        <v>355491.57</v>
      </c>
      <c r="F31" s="24">
        <f>61620.19+6900.15</f>
        <v>68520.34</v>
      </c>
      <c r="G31" s="24"/>
      <c r="H31" s="24"/>
      <c r="I31" s="24"/>
      <c r="J31" s="24">
        <v>60800</v>
      </c>
      <c r="K31" s="24"/>
      <c r="L31" s="24"/>
      <c r="M31" s="24">
        <v>1650</v>
      </c>
      <c r="N31" s="24">
        <f>138372.45+161264.42</f>
        <v>299636.87</v>
      </c>
      <c r="O31" s="24">
        <f>12913.69+210.32+3692.94+32.44+13364.53+1099.2+14250</f>
        <v>45563.119999999995</v>
      </c>
      <c r="P31" s="24">
        <v>70831.259999999995</v>
      </c>
    </row>
    <row r="32" spans="1:16" x14ac:dyDescent="0.35">
      <c r="A32" s="17">
        <v>1</v>
      </c>
      <c r="B32" s="17" t="s">
        <v>23</v>
      </c>
      <c r="C32" s="18">
        <v>2024</v>
      </c>
      <c r="D32" s="19" t="s">
        <v>16</v>
      </c>
      <c r="E32" s="20">
        <v>2171050.4400000004</v>
      </c>
      <c r="F32" s="20">
        <v>388008.99999999994</v>
      </c>
      <c r="G32" s="20"/>
      <c r="H32" s="20">
        <v>98251.78</v>
      </c>
      <c r="I32" s="20">
        <v>23002.38</v>
      </c>
      <c r="J32" s="20">
        <v>271600</v>
      </c>
      <c r="K32" s="20">
        <v>22161.43</v>
      </c>
      <c r="L32" s="20"/>
      <c r="M32" s="20"/>
      <c r="N32" s="20"/>
      <c r="O32" s="20">
        <v>65356.53</v>
      </c>
      <c r="P32" s="20">
        <v>194790.40000000002</v>
      </c>
    </row>
    <row r="33" spans="1:16" x14ac:dyDescent="0.35">
      <c r="A33" s="1">
        <v>2</v>
      </c>
      <c r="B33" s="1" t="s">
        <v>23</v>
      </c>
      <c r="C33" s="7">
        <v>2024</v>
      </c>
      <c r="D33" s="2" t="s">
        <v>17</v>
      </c>
      <c r="E33" s="10">
        <v>154645.76999999999</v>
      </c>
      <c r="F33" s="10">
        <f>30929.15+613.33</f>
        <v>31542.480000000003</v>
      </c>
      <c r="G33" s="10"/>
      <c r="H33" s="10"/>
      <c r="I33" s="10">
        <f>372+10536.55</f>
        <v>10908.55</v>
      </c>
      <c r="J33" s="10">
        <v>25300</v>
      </c>
      <c r="K33" s="10"/>
      <c r="L33" s="10"/>
      <c r="M33" s="10"/>
      <c r="N33" s="10"/>
      <c r="O33" s="10">
        <v>2415.4899999999998</v>
      </c>
      <c r="P33" s="10">
        <v>13048.08</v>
      </c>
    </row>
    <row r="34" spans="1:16" x14ac:dyDescent="0.35">
      <c r="A34" s="1">
        <v>3</v>
      </c>
      <c r="B34" s="1" t="s">
        <v>23</v>
      </c>
      <c r="C34" s="7">
        <v>2024</v>
      </c>
      <c r="D34" s="2" t="s">
        <v>18</v>
      </c>
      <c r="E34" s="10">
        <v>1831447.13</v>
      </c>
      <c r="F34" s="10">
        <v>316247.83999999997</v>
      </c>
      <c r="G34" s="10">
        <v>26811.119999999999</v>
      </c>
      <c r="H34" s="10"/>
      <c r="I34" s="10">
        <v>42465.39</v>
      </c>
      <c r="J34" s="10">
        <f>279650+3000</f>
        <v>282650</v>
      </c>
      <c r="K34" s="10"/>
      <c r="L34" s="10"/>
      <c r="M34" s="10"/>
      <c r="N34" s="10"/>
      <c r="O34" s="10">
        <v>15169.59</v>
      </c>
      <c r="P34" s="10">
        <v>174499.71</v>
      </c>
    </row>
    <row r="35" spans="1:16" x14ac:dyDescent="0.35">
      <c r="A35" s="1">
        <v>4</v>
      </c>
      <c r="B35" s="1" t="s">
        <v>23</v>
      </c>
      <c r="C35" s="7">
        <v>2024</v>
      </c>
      <c r="D35" s="2" t="s">
        <v>19</v>
      </c>
      <c r="E35" s="10">
        <v>3575245.6899999995</v>
      </c>
      <c r="F35" s="10">
        <v>658786.68000000005</v>
      </c>
      <c r="G35" s="10">
        <v>20502.599999999999</v>
      </c>
      <c r="H35" s="10"/>
      <c r="I35" s="10">
        <v>55411.19</v>
      </c>
      <c r="J35" s="10">
        <f>540550+23000</f>
        <v>563550</v>
      </c>
      <c r="K35" s="10">
        <v>102930.99</v>
      </c>
      <c r="L35" s="10">
        <v>66239.22</v>
      </c>
      <c r="M35" s="10"/>
      <c r="N35" s="10"/>
      <c r="O35" s="10">
        <v>65731.02</v>
      </c>
      <c r="P35" s="10">
        <v>344427.10000000009</v>
      </c>
    </row>
    <row r="36" spans="1:16" x14ac:dyDescent="0.35">
      <c r="A36" s="1">
        <v>5</v>
      </c>
      <c r="B36" s="1" t="s">
        <v>23</v>
      </c>
      <c r="C36" s="7">
        <v>2024</v>
      </c>
      <c r="D36" s="2" t="s">
        <v>20</v>
      </c>
      <c r="E36" s="10">
        <v>4307008.7899999991</v>
      </c>
      <c r="F36" s="10">
        <v>446826.06</v>
      </c>
      <c r="G36" s="10">
        <v>1235.4100000000001</v>
      </c>
      <c r="H36" s="10"/>
      <c r="I36" s="10">
        <v>65067.100000000006</v>
      </c>
      <c r="J36" s="10">
        <f>661770+1300</f>
        <v>663070</v>
      </c>
      <c r="K36" s="10">
        <v>18025.54</v>
      </c>
      <c r="L36" s="10">
        <v>91977.9</v>
      </c>
      <c r="M36" s="10"/>
      <c r="N36" s="10"/>
      <c r="O36" s="10">
        <v>80702.319999999992</v>
      </c>
      <c r="P36" s="10">
        <v>286657.39</v>
      </c>
    </row>
    <row r="37" spans="1:16" x14ac:dyDescent="0.35">
      <c r="A37" s="1">
        <v>6</v>
      </c>
      <c r="B37" s="1" t="s">
        <v>23</v>
      </c>
      <c r="C37" s="7">
        <v>2024</v>
      </c>
      <c r="D37" s="2" t="s">
        <v>21</v>
      </c>
      <c r="E37" s="10">
        <v>490081.05</v>
      </c>
      <c r="F37" s="10">
        <v>44806.25</v>
      </c>
      <c r="G37" s="10"/>
      <c r="H37" s="10"/>
      <c r="I37" s="10">
        <v>6209.23</v>
      </c>
      <c r="J37" s="10">
        <v>100400</v>
      </c>
      <c r="K37" s="10">
        <v>25234</v>
      </c>
      <c r="L37" s="10"/>
      <c r="M37" s="10"/>
      <c r="N37" s="10"/>
      <c r="O37" s="10">
        <v>6471.78</v>
      </c>
      <c r="P37" s="10">
        <v>15569.919999999998</v>
      </c>
    </row>
    <row r="38" spans="1:16" ht="29.5" thickBot="1" x14ac:dyDescent="0.4">
      <c r="A38" s="21">
        <v>7</v>
      </c>
      <c r="B38" s="21" t="s">
        <v>23</v>
      </c>
      <c r="C38" s="22">
        <v>2024</v>
      </c>
      <c r="D38" s="23" t="s">
        <v>22</v>
      </c>
      <c r="E38" s="24">
        <v>430725.36</v>
      </c>
      <c r="F38" s="24">
        <f>67879.25+2139.7+5814.37</f>
        <v>75833.319999999992</v>
      </c>
      <c r="G38" s="24"/>
      <c r="H38" s="24"/>
      <c r="I38" s="24"/>
      <c r="J38" s="24">
        <v>110100</v>
      </c>
      <c r="K38" s="24">
        <v>50821.19</v>
      </c>
      <c r="L38" s="24">
        <v>45045.84</v>
      </c>
      <c r="M38" s="24">
        <v>3468.42</v>
      </c>
      <c r="N38" s="24">
        <f>165134.44+195558.92</f>
        <v>360693.36</v>
      </c>
      <c r="O38" s="24">
        <f>16810.46+304.9+4816.55+30.68+4081.32+144.16</f>
        <v>26188.07</v>
      </c>
      <c r="P38" s="24">
        <v>55889.84</v>
      </c>
    </row>
    <row r="39" spans="1:16" x14ac:dyDescent="0.35">
      <c r="A39" s="26">
        <v>1</v>
      </c>
      <c r="B39" s="26" t="s">
        <v>23</v>
      </c>
      <c r="C39" s="27">
        <v>2025</v>
      </c>
      <c r="D39" s="28" t="s">
        <v>16</v>
      </c>
      <c r="E39" s="29">
        <v>1920967.59</v>
      </c>
      <c r="F39" s="29">
        <v>355986.27999999997</v>
      </c>
      <c r="G39" s="29"/>
      <c r="H39" s="29">
        <v>83893.56</v>
      </c>
      <c r="I39" s="29">
        <v>10537.1</v>
      </c>
      <c r="J39" s="29">
        <v>138500</v>
      </c>
      <c r="K39" s="29">
        <v>96874.950000000012</v>
      </c>
      <c r="L39" s="29">
        <v>102670.86</v>
      </c>
      <c r="M39" s="29"/>
      <c r="N39" s="29"/>
      <c r="O39" s="29">
        <f>18966.72+29056.97</f>
        <v>48023.69</v>
      </c>
      <c r="P39" s="29">
        <v>233334.08999999997</v>
      </c>
    </row>
    <row r="40" spans="1:16" x14ac:dyDescent="0.35">
      <c r="A40" s="1">
        <v>2</v>
      </c>
      <c r="B40" s="1" t="s">
        <v>23</v>
      </c>
      <c r="C40" s="7">
        <v>2025</v>
      </c>
      <c r="D40" s="2" t="s">
        <v>17</v>
      </c>
      <c r="E40" s="10">
        <v>137998.5</v>
      </c>
      <c r="F40" s="10">
        <v>27599.7</v>
      </c>
      <c r="G40" s="10"/>
      <c r="H40" s="10"/>
      <c r="I40" s="10">
        <v>28000</v>
      </c>
      <c r="J40" s="10">
        <v>10500</v>
      </c>
      <c r="K40" s="10"/>
      <c r="L40" s="10"/>
      <c r="M40" s="10"/>
      <c r="N40" s="10"/>
      <c r="O40" s="10"/>
      <c r="P40" s="10">
        <v>16721.61</v>
      </c>
    </row>
    <row r="41" spans="1:16" x14ac:dyDescent="0.35">
      <c r="A41" s="1">
        <v>3</v>
      </c>
      <c r="B41" s="1" t="s">
        <v>23</v>
      </c>
      <c r="C41" s="7">
        <v>2025</v>
      </c>
      <c r="D41" s="2" t="s">
        <v>18</v>
      </c>
      <c r="E41" s="10">
        <v>1940141.75</v>
      </c>
      <c r="F41" s="10">
        <v>351899.15999999992</v>
      </c>
      <c r="G41" s="10"/>
      <c r="H41" s="10">
        <v>2987.9900000000002</v>
      </c>
      <c r="I41" s="10">
        <v>80900</v>
      </c>
      <c r="J41" s="10">
        <v>155850</v>
      </c>
      <c r="K41" s="10">
        <v>46199.83</v>
      </c>
      <c r="L41" s="10">
        <v>63589.68</v>
      </c>
      <c r="M41" s="10"/>
      <c r="N41" s="10"/>
      <c r="O41" s="10">
        <v>13435.650000000001</v>
      </c>
      <c r="P41" s="10">
        <v>198738.35</v>
      </c>
    </row>
    <row r="42" spans="1:16" x14ac:dyDescent="0.35">
      <c r="A42" s="1">
        <v>4</v>
      </c>
      <c r="B42" s="1" t="s">
        <v>23</v>
      </c>
      <c r="C42" s="7">
        <v>2025</v>
      </c>
      <c r="D42" s="2" t="s">
        <v>19</v>
      </c>
      <c r="E42" s="10">
        <v>3697915.5399999996</v>
      </c>
      <c r="F42" s="10">
        <v>651870.37</v>
      </c>
      <c r="G42" s="10">
        <v>21803.22</v>
      </c>
      <c r="H42" s="10">
        <v>551.99</v>
      </c>
      <c r="I42" s="10">
        <v>160149.46</v>
      </c>
      <c r="J42" s="10">
        <v>199375</v>
      </c>
      <c r="K42" s="10">
        <v>67100.36</v>
      </c>
      <c r="L42" s="10">
        <v>51666.6</v>
      </c>
      <c r="M42" s="10"/>
      <c r="N42" s="10"/>
      <c r="O42" s="10">
        <f>45733.43+862.21</f>
        <v>46595.64</v>
      </c>
      <c r="P42" s="10">
        <v>375895.89</v>
      </c>
    </row>
    <row r="43" spans="1:16" x14ac:dyDescent="0.35">
      <c r="A43" s="1">
        <v>5</v>
      </c>
      <c r="B43" s="1" t="s">
        <v>23</v>
      </c>
      <c r="C43" s="7">
        <v>2025</v>
      </c>
      <c r="D43" s="2" t="s">
        <v>20</v>
      </c>
      <c r="E43" s="10">
        <v>4363666.9000000004</v>
      </c>
      <c r="F43" s="10">
        <v>444843.88</v>
      </c>
      <c r="G43" s="10">
        <v>12971.9</v>
      </c>
      <c r="H43" s="10"/>
      <c r="I43" s="10">
        <v>95681.99</v>
      </c>
      <c r="J43" s="10">
        <v>315575</v>
      </c>
      <c r="K43" s="10">
        <v>21997.65</v>
      </c>
      <c r="L43" s="10"/>
      <c r="M43" s="10"/>
      <c r="N43" s="10"/>
      <c r="O43" s="10">
        <v>123808.39</v>
      </c>
      <c r="P43" s="10">
        <v>351431.57999999996</v>
      </c>
    </row>
    <row r="44" spans="1:16" x14ac:dyDescent="0.35">
      <c r="A44" s="1">
        <v>6</v>
      </c>
      <c r="B44" s="1" t="s">
        <v>23</v>
      </c>
      <c r="C44" s="7">
        <v>2025</v>
      </c>
      <c r="D44" s="2" t="s">
        <v>21</v>
      </c>
      <c r="E44" s="10">
        <v>485547.62000000005</v>
      </c>
      <c r="F44" s="10">
        <v>54515.270000000004</v>
      </c>
      <c r="G44" s="10"/>
      <c r="H44" s="10"/>
      <c r="I44" s="10">
        <v>11000</v>
      </c>
      <c r="J44" s="10">
        <v>24200</v>
      </c>
      <c r="K44" s="10">
        <v>10432.700000000001</v>
      </c>
      <c r="L44" s="10"/>
      <c r="M44" s="10"/>
      <c r="N44" s="10"/>
      <c r="O44" s="10">
        <v>5067.6900000000005</v>
      </c>
      <c r="P44" s="10">
        <v>27869.46</v>
      </c>
    </row>
    <row r="45" spans="1:16" ht="29.5" thickBot="1" x14ac:dyDescent="0.4">
      <c r="A45" s="21">
        <v>7</v>
      </c>
      <c r="B45" s="21" t="s">
        <v>23</v>
      </c>
      <c r="C45" s="22">
        <v>2025</v>
      </c>
      <c r="D45" s="23" t="s">
        <v>22</v>
      </c>
      <c r="E45" s="24">
        <f>416403.83+11175.24</f>
        <v>427579.07</v>
      </c>
      <c r="F45" s="24">
        <f>70049+5505.91</f>
        <v>75554.91</v>
      </c>
      <c r="G45" s="24"/>
      <c r="H45" s="24"/>
      <c r="I45" s="24"/>
      <c r="J45" s="24">
        <v>27300</v>
      </c>
      <c r="K45" s="24">
        <v>8191.2</v>
      </c>
      <c r="L45" s="24"/>
      <c r="M45" s="24">
        <v>7500</v>
      </c>
      <c r="N45" s="24">
        <f>177169.6+105263.65</f>
        <v>282433.25</v>
      </c>
      <c r="O45" s="24">
        <f>5600+10198.54+310.63+2844.43+40.81+1809.2+3200</f>
        <v>24003.61</v>
      </c>
      <c r="P45" s="24">
        <v>68776.13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EAFB1-A3B5-4646-83F4-63C1DD2D8324}">
  <sheetPr>
    <pageSetUpPr fitToPage="1"/>
  </sheetPr>
  <dimension ref="A1:Q46"/>
  <sheetViews>
    <sheetView zoomScale="89" zoomScaleNormal="89" workbookViewId="0"/>
  </sheetViews>
  <sheetFormatPr defaultColWidth="9.08984375" defaultRowHeight="14.5" x14ac:dyDescent="0.35"/>
  <cols>
    <col min="1" max="1" width="5.36328125" style="31" customWidth="1"/>
    <col min="2" max="2" width="35.54296875" style="31" customWidth="1"/>
    <col min="3" max="3" width="8.36328125" style="32" customWidth="1"/>
    <col min="4" max="4" width="40.90625" style="33" customWidth="1"/>
    <col min="5" max="5" width="20.36328125" style="31" customWidth="1"/>
    <col min="6" max="6" width="19.08984375" style="31" customWidth="1"/>
    <col min="7" max="7" width="17.36328125" style="31" customWidth="1"/>
    <col min="8" max="8" width="16.6328125" style="31" customWidth="1"/>
    <col min="9" max="10" width="13.6328125" style="31" customWidth="1"/>
    <col min="11" max="11" width="16" style="31" customWidth="1"/>
    <col min="12" max="12" width="18.90625" style="31" customWidth="1"/>
    <col min="13" max="13" width="13.453125" style="31" customWidth="1"/>
    <col min="14" max="14" width="11" style="31" customWidth="1"/>
    <col min="15" max="15" width="11.6328125" style="31" customWidth="1"/>
    <col min="16" max="16" width="15.54296875" style="31" customWidth="1"/>
    <col min="17" max="17" width="12.453125" style="31" bestFit="1" customWidth="1"/>
    <col min="18" max="16384" width="9.08984375" style="31"/>
  </cols>
  <sheetData>
    <row r="1" spans="1:16" x14ac:dyDescent="0.35">
      <c r="A1" s="30" t="s">
        <v>59</v>
      </c>
    </row>
    <row r="3" spans="1:16" x14ac:dyDescent="0.35">
      <c r="C3" s="71"/>
      <c r="D3" s="71"/>
    </row>
    <row r="4" spans="1:16" ht="72.5" x14ac:dyDescent="0.35">
      <c r="A4" s="34" t="s">
        <v>10</v>
      </c>
      <c r="B4" s="34" t="s">
        <v>11</v>
      </c>
      <c r="C4" s="34" t="s">
        <v>12</v>
      </c>
      <c r="D4" s="34" t="s">
        <v>13</v>
      </c>
      <c r="E4" s="34" t="s">
        <v>0</v>
      </c>
      <c r="F4" s="34" t="s">
        <v>1</v>
      </c>
      <c r="G4" s="34" t="s">
        <v>2</v>
      </c>
      <c r="H4" s="34" t="s">
        <v>3</v>
      </c>
      <c r="I4" s="34" t="s">
        <v>4</v>
      </c>
      <c r="J4" s="34" t="s">
        <v>5</v>
      </c>
      <c r="K4" s="34" t="s">
        <v>6</v>
      </c>
      <c r="L4" s="34" t="s">
        <v>7</v>
      </c>
      <c r="M4" s="34" t="s">
        <v>14</v>
      </c>
      <c r="N4" s="34" t="s">
        <v>15</v>
      </c>
      <c r="O4" s="34" t="s">
        <v>8</v>
      </c>
      <c r="P4" s="34" t="s">
        <v>9</v>
      </c>
    </row>
    <row r="5" spans="1:16" x14ac:dyDescent="0.35">
      <c r="A5" s="35">
        <v>1</v>
      </c>
      <c r="B5" s="35" t="s">
        <v>24</v>
      </c>
      <c r="C5" s="36">
        <v>2020</v>
      </c>
      <c r="D5" s="37" t="s">
        <v>16</v>
      </c>
      <c r="E5" s="38">
        <v>1894952.92</v>
      </c>
      <c r="F5" s="38">
        <v>345608.35</v>
      </c>
      <c r="G5" s="38"/>
      <c r="H5" s="38">
        <v>134937.42000000001</v>
      </c>
      <c r="I5" s="38">
        <v>115278.35</v>
      </c>
      <c r="J5" s="38">
        <v>452600</v>
      </c>
      <c r="K5" s="38">
        <v>33398.97</v>
      </c>
      <c r="L5" s="38">
        <v>0</v>
      </c>
      <c r="M5" s="38"/>
      <c r="N5" s="38"/>
      <c r="O5" s="38">
        <v>34523.620000000003</v>
      </c>
      <c r="P5" s="38">
        <v>173112.97</v>
      </c>
    </row>
    <row r="6" spans="1:16" x14ac:dyDescent="0.35">
      <c r="A6" s="35">
        <v>2</v>
      </c>
      <c r="B6" s="35" t="s">
        <v>24</v>
      </c>
      <c r="C6" s="36">
        <v>2020</v>
      </c>
      <c r="D6" s="37" t="s">
        <v>17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x14ac:dyDescent="0.35">
      <c r="A7" s="35">
        <v>3</v>
      </c>
      <c r="B7" s="35" t="s">
        <v>24</v>
      </c>
      <c r="C7" s="36">
        <v>2020</v>
      </c>
      <c r="D7" s="37" t="s">
        <v>18</v>
      </c>
      <c r="E7" s="38">
        <v>446014.67</v>
      </c>
      <c r="F7" s="38">
        <v>85139.8</v>
      </c>
      <c r="G7" s="38"/>
      <c r="H7" s="38"/>
      <c r="I7" s="38">
        <v>38090</v>
      </c>
      <c r="J7" s="38">
        <v>111334.26</v>
      </c>
      <c r="K7" s="38">
        <v>0</v>
      </c>
      <c r="L7" s="38">
        <v>51542.34</v>
      </c>
      <c r="M7" s="38"/>
      <c r="N7" s="38"/>
      <c r="O7" s="38">
        <v>6306.23</v>
      </c>
      <c r="P7" s="38">
        <v>38523.39</v>
      </c>
    </row>
    <row r="8" spans="1:16" x14ac:dyDescent="0.35">
      <c r="A8" s="35">
        <v>4</v>
      </c>
      <c r="B8" s="35" t="s">
        <v>24</v>
      </c>
      <c r="C8" s="36">
        <v>2020</v>
      </c>
      <c r="D8" s="37" t="s">
        <v>19</v>
      </c>
      <c r="E8" s="38">
        <v>4399932.0199999996</v>
      </c>
      <c r="F8" s="38">
        <v>715742.57</v>
      </c>
      <c r="G8" s="38">
        <v>111502.85</v>
      </c>
      <c r="H8" s="38"/>
      <c r="I8" s="38">
        <v>276858.03999999998</v>
      </c>
      <c r="J8" s="38">
        <v>793451.76</v>
      </c>
      <c r="K8" s="38">
        <v>48785.54</v>
      </c>
      <c r="L8" s="38">
        <v>83391.66</v>
      </c>
      <c r="M8" s="38"/>
      <c r="N8" s="38"/>
      <c r="O8" s="38">
        <v>95510.36</v>
      </c>
      <c r="P8" s="38">
        <v>430591.04</v>
      </c>
    </row>
    <row r="9" spans="1:16" x14ac:dyDescent="0.35">
      <c r="A9" s="35">
        <v>5</v>
      </c>
      <c r="B9" s="35" t="s">
        <v>24</v>
      </c>
      <c r="C9" s="36">
        <v>2020</v>
      </c>
      <c r="D9" s="37" t="s">
        <v>20</v>
      </c>
      <c r="E9" s="38">
        <v>2417248.4500000002</v>
      </c>
      <c r="F9" s="38">
        <v>233439.78</v>
      </c>
      <c r="G9" s="38"/>
      <c r="H9" s="38"/>
      <c r="I9" s="38">
        <v>53430.01</v>
      </c>
      <c r="J9" s="38">
        <v>432651.17</v>
      </c>
      <c r="K9" s="38">
        <v>10484.91</v>
      </c>
      <c r="L9" s="38">
        <v>0</v>
      </c>
      <c r="M9" s="38"/>
      <c r="N9" s="38"/>
      <c r="O9" s="38">
        <v>55033.3</v>
      </c>
      <c r="P9" s="38">
        <v>198523.02</v>
      </c>
    </row>
    <row r="10" spans="1:16" x14ac:dyDescent="0.35">
      <c r="A10" s="35">
        <v>6</v>
      </c>
      <c r="B10" s="35" t="s">
        <v>24</v>
      </c>
      <c r="C10" s="36">
        <v>2020</v>
      </c>
      <c r="D10" s="37" t="s">
        <v>21</v>
      </c>
      <c r="E10" s="38">
        <v>879665.01</v>
      </c>
      <c r="F10" s="38">
        <v>133698.73000000001</v>
      </c>
      <c r="G10" s="38"/>
      <c r="H10" s="38"/>
      <c r="I10" s="38">
        <v>19468.490000000002</v>
      </c>
      <c r="J10" s="38">
        <v>167800</v>
      </c>
      <c r="K10" s="38">
        <v>49910.85</v>
      </c>
      <c r="L10" s="38">
        <v>28997.16</v>
      </c>
      <c r="M10" s="38"/>
      <c r="N10" s="38"/>
      <c r="O10" s="38">
        <v>20384.02</v>
      </c>
      <c r="P10" s="38">
        <v>85797.18</v>
      </c>
    </row>
    <row r="11" spans="1:16" ht="29.5" thickBot="1" x14ac:dyDescent="0.4">
      <c r="A11" s="44">
        <v>7</v>
      </c>
      <c r="B11" s="44" t="s">
        <v>24</v>
      </c>
      <c r="C11" s="45">
        <v>2020</v>
      </c>
      <c r="D11" s="46" t="s">
        <v>22</v>
      </c>
      <c r="E11" s="47">
        <v>202488.33</v>
      </c>
      <c r="F11" s="47">
        <v>29431.219999999998</v>
      </c>
      <c r="G11" s="47">
        <v>0</v>
      </c>
      <c r="H11" s="47">
        <v>0</v>
      </c>
      <c r="I11" s="47">
        <v>0</v>
      </c>
      <c r="J11" s="47">
        <v>33290</v>
      </c>
      <c r="K11" s="47">
        <v>3223.59</v>
      </c>
      <c r="L11" s="47">
        <v>0</v>
      </c>
      <c r="M11" s="47">
        <v>0</v>
      </c>
      <c r="N11" s="47">
        <v>89798.33</v>
      </c>
      <c r="O11" s="47">
        <v>14903.33</v>
      </c>
      <c r="P11" s="47">
        <v>28882.52</v>
      </c>
    </row>
    <row r="12" spans="1:16" x14ac:dyDescent="0.35">
      <c r="A12" s="40">
        <v>1</v>
      </c>
      <c r="B12" s="40" t="s">
        <v>24</v>
      </c>
      <c r="C12" s="41">
        <v>2021</v>
      </c>
      <c r="D12" s="42" t="s">
        <v>16</v>
      </c>
      <c r="E12" s="43">
        <v>1949567.36</v>
      </c>
      <c r="F12" s="43">
        <v>353563.89</v>
      </c>
      <c r="G12" s="43"/>
      <c r="H12" s="43">
        <v>143385.62</v>
      </c>
      <c r="I12" s="43">
        <v>147646.66</v>
      </c>
      <c r="J12" s="43">
        <v>409500</v>
      </c>
      <c r="K12" s="43">
        <v>9564.09</v>
      </c>
      <c r="L12" s="43"/>
      <c r="M12" s="43"/>
      <c r="N12" s="43"/>
      <c r="O12" s="43">
        <v>15661.14</v>
      </c>
      <c r="P12" s="43">
        <v>184408.98</v>
      </c>
    </row>
    <row r="13" spans="1:16" x14ac:dyDescent="0.35">
      <c r="A13" s="35">
        <v>2</v>
      </c>
      <c r="B13" s="35" t="s">
        <v>24</v>
      </c>
      <c r="C13" s="36">
        <v>2021</v>
      </c>
      <c r="D13" s="37" t="s">
        <v>17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1:16" x14ac:dyDescent="0.35">
      <c r="A14" s="35">
        <v>3</v>
      </c>
      <c r="B14" s="35" t="s">
        <v>24</v>
      </c>
      <c r="C14" s="36">
        <v>2021</v>
      </c>
      <c r="D14" s="37" t="s">
        <v>18</v>
      </c>
      <c r="E14" s="38">
        <v>909572.97</v>
      </c>
      <c r="F14" s="38">
        <v>153219.84</v>
      </c>
      <c r="G14" s="38">
        <v>20407.97</v>
      </c>
      <c r="H14" s="38"/>
      <c r="I14" s="38">
        <v>74570.75</v>
      </c>
      <c r="J14" s="38">
        <v>191442.05</v>
      </c>
      <c r="K14" s="38">
        <v>6256.66</v>
      </c>
      <c r="L14" s="38"/>
      <c r="M14" s="38"/>
      <c r="N14" s="38"/>
      <c r="O14" s="38">
        <v>9807.2199999999993</v>
      </c>
      <c r="P14" s="38">
        <v>59455.76</v>
      </c>
    </row>
    <row r="15" spans="1:16" x14ac:dyDescent="0.35">
      <c r="A15" s="35">
        <v>4</v>
      </c>
      <c r="B15" s="35" t="s">
        <v>24</v>
      </c>
      <c r="C15" s="36">
        <v>2021</v>
      </c>
      <c r="D15" s="37" t="s">
        <v>19</v>
      </c>
      <c r="E15" s="38">
        <v>5167461.0999999996</v>
      </c>
      <c r="F15" s="38">
        <v>819940.22</v>
      </c>
      <c r="G15" s="38">
        <v>106559.49</v>
      </c>
      <c r="H15" s="38"/>
      <c r="I15" s="38">
        <v>371635.11</v>
      </c>
      <c r="J15" s="38">
        <v>949053.43999999994</v>
      </c>
      <c r="K15" s="38">
        <v>57018.07</v>
      </c>
      <c r="L15" s="38"/>
      <c r="M15" s="38"/>
      <c r="N15" s="38"/>
      <c r="O15" s="38">
        <v>92616.72</v>
      </c>
      <c r="P15" s="38">
        <v>487447.66</v>
      </c>
    </row>
    <row r="16" spans="1:16" x14ac:dyDescent="0.35">
      <c r="A16" s="35">
        <v>5</v>
      </c>
      <c r="B16" s="35" t="s">
        <v>24</v>
      </c>
      <c r="C16" s="36">
        <v>2021</v>
      </c>
      <c r="D16" s="37" t="s">
        <v>20</v>
      </c>
      <c r="E16" s="38">
        <v>2630686.44</v>
      </c>
      <c r="F16" s="38">
        <v>276595.15999999997</v>
      </c>
      <c r="G16" s="38"/>
      <c r="H16" s="38"/>
      <c r="I16" s="38">
        <v>83605.58</v>
      </c>
      <c r="J16" s="38">
        <v>481546.23999999999</v>
      </c>
      <c r="K16" s="38">
        <v>27854.37</v>
      </c>
      <c r="L16" s="38"/>
      <c r="M16" s="38"/>
      <c r="N16" s="38"/>
      <c r="O16" s="38">
        <v>59943.51</v>
      </c>
      <c r="P16" s="38">
        <v>208408.95999999999</v>
      </c>
    </row>
    <row r="17" spans="1:16" x14ac:dyDescent="0.35">
      <c r="A17" s="35">
        <v>6</v>
      </c>
      <c r="B17" s="35" t="s">
        <v>24</v>
      </c>
      <c r="C17" s="36">
        <v>2021</v>
      </c>
      <c r="D17" s="37" t="s">
        <v>21</v>
      </c>
      <c r="E17" s="38">
        <v>836336.18</v>
      </c>
      <c r="F17" s="38">
        <v>122975.92</v>
      </c>
      <c r="G17" s="38"/>
      <c r="H17" s="38"/>
      <c r="I17" s="38">
        <v>18200</v>
      </c>
      <c r="J17" s="38">
        <v>134875</v>
      </c>
      <c r="K17" s="38">
        <v>18043.84</v>
      </c>
      <c r="L17" s="38">
        <v>27065.759999999998</v>
      </c>
      <c r="M17" s="38"/>
      <c r="N17" s="38"/>
      <c r="O17" s="38">
        <v>20116.330000000002</v>
      </c>
      <c r="P17" s="38">
        <v>79489.509999999995</v>
      </c>
    </row>
    <row r="18" spans="1:16" ht="29.5" thickBot="1" x14ac:dyDescent="0.4">
      <c r="A18" s="44">
        <v>7</v>
      </c>
      <c r="B18" s="44" t="s">
        <v>24</v>
      </c>
      <c r="C18" s="45">
        <v>2021</v>
      </c>
      <c r="D18" s="46" t="s">
        <v>22</v>
      </c>
      <c r="E18" s="47">
        <v>257413.49999999997</v>
      </c>
      <c r="F18" s="47">
        <v>32549.03</v>
      </c>
      <c r="G18" s="47">
        <v>0</v>
      </c>
      <c r="H18" s="47">
        <v>0</v>
      </c>
      <c r="I18" s="47">
        <v>0</v>
      </c>
      <c r="J18" s="47">
        <v>48360</v>
      </c>
      <c r="K18" s="47">
        <v>8330</v>
      </c>
      <c r="L18" s="47">
        <v>0</v>
      </c>
      <c r="M18" s="47">
        <v>0</v>
      </c>
      <c r="N18" s="47">
        <v>119723.21999999999</v>
      </c>
      <c r="O18" s="47">
        <v>9356.33</v>
      </c>
      <c r="P18" s="47">
        <v>28236.78</v>
      </c>
    </row>
    <row r="19" spans="1:16" x14ac:dyDescent="0.35">
      <c r="A19" s="40">
        <v>1</v>
      </c>
      <c r="B19" s="40" t="s">
        <v>24</v>
      </c>
      <c r="C19" s="41">
        <v>2022</v>
      </c>
      <c r="D19" s="42" t="s">
        <v>16</v>
      </c>
      <c r="E19" s="43">
        <v>1909127.12</v>
      </c>
      <c r="F19" s="43">
        <v>361001.97</v>
      </c>
      <c r="G19" s="43"/>
      <c r="H19" s="43">
        <v>137201.96</v>
      </c>
      <c r="I19" s="43">
        <v>80813.100000000006</v>
      </c>
      <c r="J19" s="43">
        <v>635100</v>
      </c>
      <c r="K19" s="43">
        <v>49912.7</v>
      </c>
      <c r="L19" s="43"/>
      <c r="M19" s="43"/>
      <c r="N19" s="43"/>
      <c r="O19" s="43">
        <v>28058.79</v>
      </c>
      <c r="P19" s="43">
        <v>203848.82</v>
      </c>
    </row>
    <row r="20" spans="1:16" x14ac:dyDescent="0.35">
      <c r="A20" s="35">
        <v>2</v>
      </c>
      <c r="B20" s="35" t="s">
        <v>24</v>
      </c>
      <c r="C20" s="36">
        <v>2022</v>
      </c>
      <c r="D20" s="37" t="s">
        <v>17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</row>
    <row r="21" spans="1:16" x14ac:dyDescent="0.35">
      <c r="A21" s="35">
        <v>3</v>
      </c>
      <c r="B21" s="35" t="s">
        <v>24</v>
      </c>
      <c r="C21" s="36">
        <v>2022</v>
      </c>
      <c r="D21" s="37" t="s">
        <v>18</v>
      </c>
      <c r="E21" s="38">
        <v>1191026.71</v>
      </c>
      <c r="F21" s="38">
        <v>199277.09</v>
      </c>
      <c r="G21" s="38">
        <v>24464.82</v>
      </c>
      <c r="H21" s="38"/>
      <c r="I21" s="38">
        <v>109611.68</v>
      </c>
      <c r="J21" s="38">
        <v>430436</v>
      </c>
      <c r="K21" s="38">
        <v>46314.99</v>
      </c>
      <c r="L21" s="38"/>
      <c r="M21" s="38"/>
      <c r="N21" s="38"/>
      <c r="O21" s="38">
        <v>25381.21</v>
      </c>
      <c r="P21" s="38">
        <v>120684.01</v>
      </c>
    </row>
    <row r="22" spans="1:16" x14ac:dyDescent="0.35">
      <c r="A22" s="35">
        <v>4</v>
      </c>
      <c r="B22" s="35" t="s">
        <v>24</v>
      </c>
      <c r="C22" s="36">
        <v>2022</v>
      </c>
      <c r="D22" s="37" t="s">
        <v>19</v>
      </c>
      <c r="E22" s="38">
        <v>5478564.75</v>
      </c>
      <c r="F22" s="38">
        <v>890478.74</v>
      </c>
      <c r="G22" s="38">
        <v>104882.42</v>
      </c>
      <c r="H22" s="38"/>
      <c r="I22" s="38">
        <v>263199.34000000003</v>
      </c>
      <c r="J22" s="38">
        <v>2015024</v>
      </c>
      <c r="K22" s="38">
        <v>102200.88</v>
      </c>
      <c r="L22" s="38">
        <v>45390.36</v>
      </c>
      <c r="M22" s="38"/>
      <c r="N22" s="38"/>
      <c r="O22" s="38">
        <v>111351.22</v>
      </c>
      <c r="P22" s="38">
        <v>546386.27</v>
      </c>
    </row>
    <row r="23" spans="1:16" x14ac:dyDescent="0.35">
      <c r="A23" s="35">
        <v>5</v>
      </c>
      <c r="B23" s="35" t="s">
        <v>24</v>
      </c>
      <c r="C23" s="36">
        <v>2022</v>
      </c>
      <c r="D23" s="37" t="s">
        <v>20</v>
      </c>
      <c r="E23" s="38">
        <v>2539633.33</v>
      </c>
      <c r="F23" s="38">
        <v>299005</v>
      </c>
      <c r="G23" s="38"/>
      <c r="H23" s="38"/>
      <c r="I23" s="38">
        <v>114770.25</v>
      </c>
      <c r="J23" s="38">
        <v>976835</v>
      </c>
      <c r="K23" s="38">
        <v>18039.23</v>
      </c>
      <c r="L23" s="38"/>
      <c r="M23" s="38"/>
      <c r="N23" s="38"/>
      <c r="O23" s="38">
        <v>62992.31</v>
      </c>
      <c r="P23" s="38">
        <v>234583.71</v>
      </c>
    </row>
    <row r="24" spans="1:16" x14ac:dyDescent="0.35">
      <c r="A24" s="35">
        <v>6</v>
      </c>
      <c r="B24" s="35" t="s">
        <v>24</v>
      </c>
      <c r="C24" s="36">
        <v>2022</v>
      </c>
      <c r="D24" s="37" t="s">
        <v>21</v>
      </c>
      <c r="E24" s="38">
        <v>718854.62</v>
      </c>
      <c r="F24" s="38">
        <v>108291.52</v>
      </c>
      <c r="G24" s="38"/>
      <c r="H24" s="38"/>
      <c r="I24" s="38">
        <v>9370</v>
      </c>
      <c r="J24" s="38">
        <v>303265</v>
      </c>
      <c r="K24" s="38">
        <v>8290.4</v>
      </c>
      <c r="L24" s="38"/>
      <c r="M24" s="38"/>
      <c r="N24" s="38"/>
      <c r="O24" s="38">
        <v>18932.54</v>
      </c>
      <c r="P24" s="38">
        <v>65896.03</v>
      </c>
    </row>
    <row r="25" spans="1:16" ht="29.5" thickBot="1" x14ac:dyDescent="0.4">
      <c r="A25" s="44">
        <v>7</v>
      </c>
      <c r="B25" s="44" t="s">
        <v>24</v>
      </c>
      <c r="C25" s="45">
        <v>2022</v>
      </c>
      <c r="D25" s="46" t="s">
        <v>22</v>
      </c>
      <c r="E25" s="47">
        <v>312736.25</v>
      </c>
      <c r="F25" s="47">
        <v>35573.430000000008</v>
      </c>
      <c r="G25" s="47">
        <v>0</v>
      </c>
      <c r="H25" s="47">
        <v>0</v>
      </c>
      <c r="I25" s="47">
        <v>0</v>
      </c>
      <c r="J25" s="47">
        <v>172220</v>
      </c>
      <c r="K25" s="47">
        <v>6732</v>
      </c>
      <c r="L25" s="47">
        <v>0</v>
      </c>
      <c r="M25" s="47">
        <v>0</v>
      </c>
      <c r="N25" s="47">
        <v>86073.430000000008</v>
      </c>
      <c r="O25" s="47">
        <v>3295.33</v>
      </c>
      <c r="P25" s="47">
        <v>26778.54</v>
      </c>
    </row>
    <row r="26" spans="1:16" x14ac:dyDescent="0.35">
      <c r="A26" s="40">
        <v>1</v>
      </c>
      <c r="B26" s="40" t="s">
        <v>24</v>
      </c>
      <c r="C26" s="41">
        <v>2023</v>
      </c>
      <c r="D26" s="42" t="s">
        <v>16</v>
      </c>
      <c r="E26" s="43">
        <v>2337963.4900000002</v>
      </c>
      <c r="F26" s="43">
        <v>416993.96</v>
      </c>
      <c r="G26" s="43"/>
      <c r="H26" s="43">
        <v>147965.4</v>
      </c>
      <c r="I26" s="43">
        <v>74471.22</v>
      </c>
      <c r="J26" s="43">
        <v>730000</v>
      </c>
      <c r="K26" s="43">
        <v>29238.7</v>
      </c>
      <c r="L26" s="43"/>
      <c r="M26" s="43"/>
      <c r="N26" s="43"/>
      <c r="O26" s="43">
        <v>35776.85</v>
      </c>
      <c r="P26" s="43">
        <v>190303.43</v>
      </c>
    </row>
    <row r="27" spans="1:16" x14ac:dyDescent="0.35">
      <c r="A27" s="35">
        <v>2</v>
      </c>
      <c r="B27" s="35" t="s">
        <v>24</v>
      </c>
      <c r="C27" s="36">
        <v>2023</v>
      </c>
      <c r="D27" s="37" t="s">
        <v>17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x14ac:dyDescent="0.35">
      <c r="A28" s="35">
        <v>3</v>
      </c>
      <c r="B28" s="35" t="s">
        <v>24</v>
      </c>
      <c r="C28" s="36">
        <v>2023</v>
      </c>
      <c r="D28" s="37" t="s">
        <v>18</v>
      </c>
      <c r="E28" s="38">
        <v>1682034.57</v>
      </c>
      <c r="F28" s="38">
        <v>272260.76</v>
      </c>
      <c r="G28" s="38">
        <v>17642.22</v>
      </c>
      <c r="H28" s="38"/>
      <c r="I28" s="38">
        <v>122912.4</v>
      </c>
      <c r="J28" s="38">
        <v>615000</v>
      </c>
      <c r="K28" s="38">
        <v>48393.91</v>
      </c>
      <c r="L28" s="38"/>
      <c r="M28" s="38"/>
      <c r="N28" s="38"/>
      <c r="O28" s="38">
        <v>17946.099999999999</v>
      </c>
      <c r="P28" s="38">
        <v>110454.9</v>
      </c>
    </row>
    <row r="29" spans="1:16" x14ac:dyDescent="0.35">
      <c r="A29" s="35">
        <v>4</v>
      </c>
      <c r="B29" s="35" t="s">
        <v>24</v>
      </c>
      <c r="C29" s="36">
        <v>2023</v>
      </c>
      <c r="D29" s="37" t="s">
        <v>19</v>
      </c>
      <c r="E29" s="38">
        <v>7336747.7999999998</v>
      </c>
      <c r="F29" s="38">
        <v>1260494.24</v>
      </c>
      <c r="G29" s="38">
        <v>125983.67</v>
      </c>
      <c r="H29" s="38"/>
      <c r="I29" s="38">
        <v>436901.47</v>
      </c>
      <c r="J29" s="38">
        <v>1904900</v>
      </c>
      <c r="K29" s="38">
        <v>165052.01</v>
      </c>
      <c r="L29" s="38">
        <v>86426.4</v>
      </c>
      <c r="M29" s="38"/>
      <c r="N29" s="38"/>
      <c r="O29" s="38">
        <v>103004.47</v>
      </c>
      <c r="P29" s="38">
        <v>601229.01</v>
      </c>
    </row>
    <row r="30" spans="1:16" x14ac:dyDescent="0.35">
      <c r="A30" s="35">
        <v>5</v>
      </c>
      <c r="B30" s="35" t="s">
        <v>24</v>
      </c>
      <c r="C30" s="36">
        <v>2023</v>
      </c>
      <c r="D30" s="37" t="s">
        <v>20</v>
      </c>
      <c r="E30" s="38">
        <v>2696982.05</v>
      </c>
      <c r="F30" s="38">
        <v>356041.19</v>
      </c>
      <c r="G30" s="38"/>
      <c r="H30" s="38"/>
      <c r="I30" s="38">
        <v>69023.33</v>
      </c>
      <c r="J30" s="38">
        <v>767660</v>
      </c>
      <c r="K30" s="38">
        <v>14636.98</v>
      </c>
      <c r="L30" s="38"/>
      <c r="M30" s="38"/>
      <c r="N30" s="38"/>
      <c r="O30" s="38">
        <v>69955.8</v>
      </c>
      <c r="P30" s="38">
        <v>221342.45</v>
      </c>
    </row>
    <row r="31" spans="1:16" x14ac:dyDescent="0.35">
      <c r="A31" s="35">
        <v>6</v>
      </c>
      <c r="B31" s="35" t="s">
        <v>24</v>
      </c>
      <c r="C31" s="36">
        <v>2023</v>
      </c>
      <c r="D31" s="37" t="s">
        <v>21</v>
      </c>
      <c r="E31" s="38">
        <v>814984.78</v>
      </c>
      <c r="F31" s="38">
        <v>123385.64</v>
      </c>
      <c r="G31" s="38"/>
      <c r="H31" s="38"/>
      <c r="I31" s="38">
        <v>20006.66</v>
      </c>
      <c r="J31" s="38">
        <v>256350</v>
      </c>
      <c r="K31" s="38">
        <v>11302.73</v>
      </c>
      <c r="L31" s="38">
        <v>26811.119999999999</v>
      </c>
      <c r="M31" s="38"/>
      <c r="N31" s="38"/>
      <c r="O31" s="38">
        <v>27756.94</v>
      </c>
      <c r="P31" s="38">
        <v>69712.820000000007</v>
      </c>
    </row>
    <row r="32" spans="1:16" ht="29.5" thickBot="1" x14ac:dyDescent="0.4">
      <c r="A32" s="44">
        <v>7</v>
      </c>
      <c r="B32" s="44" t="s">
        <v>24</v>
      </c>
      <c r="C32" s="45">
        <v>2023</v>
      </c>
      <c r="D32" s="46" t="s">
        <v>22</v>
      </c>
      <c r="E32" s="47">
        <v>808365.47</v>
      </c>
      <c r="F32" s="47">
        <v>97919.6</v>
      </c>
      <c r="G32" s="47">
        <v>0</v>
      </c>
      <c r="H32" s="47">
        <v>0</v>
      </c>
      <c r="I32" s="47">
        <v>0</v>
      </c>
      <c r="J32" s="47">
        <v>461582.12000000005</v>
      </c>
      <c r="K32" s="47">
        <v>0</v>
      </c>
      <c r="L32" s="47">
        <v>0</v>
      </c>
      <c r="M32" s="47">
        <v>0</v>
      </c>
      <c r="N32" s="47">
        <v>119239.77</v>
      </c>
      <c r="O32" s="47">
        <v>9181.83</v>
      </c>
      <c r="P32" s="47">
        <v>28663.52</v>
      </c>
    </row>
    <row r="33" spans="1:17" ht="15.75" customHeight="1" x14ac:dyDescent="0.35">
      <c r="A33" s="40">
        <v>1</v>
      </c>
      <c r="B33" s="40" t="s">
        <v>24</v>
      </c>
      <c r="C33" s="41">
        <v>2024</v>
      </c>
      <c r="D33" s="42" t="s">
        <v>16</v>
      </c>
      <c r="E33" s="43">
        <v>2676364.16</v>
      </c>
      <c r="F33" s="43">
        <v>491407.02</v>
      </c>
      <c r="G33" s="43"/>
      <c r="H33" s="43">
        <v>286477.14</v>
      </c>
      <c r="I33" s="43">
        <v>37449.480000000003</v>
      </c>
      <c r="J33" s="43">
        <v>247750</v>
      </c>
      <c r="K33" s="43">
        <v>85447.03</v>
      </c>
      <c r="L33" s="43"/>
      <c r="M33" s="43"/>
      <c r="N33" s="43"/>
      <c r="O33" s="43">
        <v>41139.19</v>
      </c>
      <c r="P33" s="43">
        <v>243273.87</v>
      </c>
    </row>
    <row r="34" spans="1:17" x14ac:dyDescent="0.35">
      <c r="A34" s="35">
        <v>2</v>
      </c>
      <c r="B34" s="40" t="s">
        <v>24</v>
      </c>
      <c r="C34" s="36">
        <v>2024</v>
      </c>
      <c r="D34" s="37" t="s">
        <v>17</v>
      </c>
      <c r="E34" s="38">
        <v>128272.74</v>
      </c>
      <c r="F34" s="38">
        <v>25654.560000000001</v>
      </c>
      <c r="G34" s="38"/>
      <c r="H34" s="38"/>
      <c r="I34" s="38"/>
      <c r="J34" s="38">
        <v>14000</v>
      </c>
      <c r="K34" s="38"/>
      <c r="L34" s="38"/>
      <c r="M34" s="38"/>
      <c r="N34" s="38"/>
      <c r="O34" s="38"/>
      <c r="P34" s="38"/>
    </row>
    <row r="35" spans="1:17" x14ac:dyDescent="0.35">
      <c r="A35" s="35">
        <v>3</v>
      </c>
      <c r="B35" s="40" t="s">
        <v>24</v>
      </c>
      <c r="C35" s="36">
        <v>2024</v>
      </c>
      <c r="D35" s="37" t="s">
        <v>18</v>
      </c>
      <c r="E35" s="38">
        <v>2172387.52</v>
      </c>
      <c r="F35" s="38">
        <v>359743.53</v>
      </c>
      <c r="G35" s="38">
        <v>29571.119999999999</v>
      </c>
      <c r="H35" s="38"/>
      <c r="I35" s="38">
        <v>55911.89</v>
      </c>
      <c r="J35" s="38">
        <v>205550</v>
      </c>
      <c r="K35" s="38">
        <v>17979.21</v>
      </c>
      <c r="L35" s="38"/>
      <c r="M35" s="38"/>
      <c r="N35" s="38"/>
      <c r="O35" s="38">
        <v>55985.380000000005</v>
      </c>
      <c r="P35" s="38">
        <v>200212.08</v>
      </c>
    </row>
    <row r="36" spans="1:17" x14ac:dyDescent="0.35">
      <c r="A36" s="35">
        <v>4</v>
      </c>
      <c r="B36" s="40" t="s">
        <v>24</v>
      </c>
      <c r="C36" s="36">
        <v>2024</v>
      </c>
      <c r="D36" s="37" t="s">
        <v>19</v>
      </c>
      <c r="E36" s="38">
        <v>9368105.3900000006</v>
      </c>
      <c r="F36" s="38">
        <v>1595675.5</v>
      </c>
      <c r="G36" s="38">
        <v>120685.96</v>
      </c>
      <c r="H36" s="38"/>
      <c r="I36" s="38">
        <v>83944.320000000007</v>
      </c>
      <c r="J36" s="38">
        <v>749517</v>
      </c>
      <c r="K36" s="38">
        <v>215535.38</v>
      </c>
      <c r="L36" s="38">
        <v>197539.92</v>
      </c>
      <c r="M36" s="38"/>
      <c r="N36" s="38"/>
      <c r="O36" s="38">
        <v>189021.11</v>
      </c>
      <c r="P36" s="38">
        <v>757154.13</v>
      </c>
    </row>
    <row r="37" spans="1:17" x14ac:dyDescent="0.35">
      <c r="A37" s="35">
        <v>5</v>
      </c>
      <c r="B37" s="40" t="s">
        <v>24</v>
      </c>
      <c r="C37" s="36">
        <v>2024</v>
      </c>
      <c r="D37" s="37" t="s">
        <v>20</v>
      </c>
      <c r="E37" s="38">
        <v>4313872.3</v>
      </c>
      <c r="F37" s="38">
        <v>575731.94999999995</v>
      </c>
      <c r="G37" s="38"/>
      <c r="H37" s="38"/>
      <c r="I37" s="38">
        <v>27211.68</v>
      </c>
      <c r="J37" s="38">
        <v>404442</v>
      </c>
      <c r="K37" s="38">
        <v>13137.45</v>
      </c>
      <c r="L37" s="38"/>
      <c r="M37" s="38"/>
      <c r="N37" s="38"/>
      <c r="O37" s="38">
        <v>108356.97</v>
      </c>
      <c r="P37" s="38">
        <v>217784.41</v>
      </c>
    </row>
    <row r="38" spans="1:17" x14ac:dyDescent="0.35">
      <c r="A38" s="35">
        <v>6</v>
      </c>
      <c r="B38" s="40" t="s">
        <v>24</v>
      </c>
      <c r="C38" s="36">
        <v>2024</v>
      </c>
      <c r="D38" s="37" t="s">
        <v>21</v>
      </c>
      <c r="E38" s="38">
        <v>1061284.77</v>
      </c>
      <c r="F38" s="38">
        <v>171778.83</v>
      </c>
      <c r="G38" s="38"/>
      <c r="H38" s="38"/>
      <c r="I38" s="38">
        <v>17600</v>
      </c>
      <c r="J38" s="38">
        <v>82470</v>
      </c>
      <c r="K38" s="38">
        <v>13720.98</v>
      </c>
      <c r="L38" s="38"/>
      <c r="M38" s="38"/>
      <c r="N38" s="38"/>
      <c r="O38" s="38">
        <v>20279.64</v>
      </c>
      <c r="P38" s="38">
        <v>72854.75</v>
      </c>
    </row>
    <row r="39" spans="1:17" ht="29.5" thickBot="1" x14ac:dyDescent="0.4">
      <c r="A39" s="44">
        <v>7</v>
      </c>
      <c r="B39" s="44" t="s">
        <v>24</v>
      </c>
      <c r="C39" s="45">
        <v>2024</v>
      </c>
      <c r="D39" s="46" t="s">
        <v>22</v>
      </c>
      <c r="E39" s="47">
        <v>458036.17000000004</v>
      </c>
      <c r="F39" s="47">
        <v>65909.69</v>
      </c>
      <c r="G39" s="47">
        <v>0</v>
      </c>
      <c r="H39" s="47">
        <v>0</v>
      </c>
      <c r="I39" s="47">
        <v>0</v>
      </c>
      <c r="J39" s="47">
        <v>50220</v>
      </c>
      <c r="K39" s="47">
        <v>4321.5</v>
      </c>
      <c r="L39" s="47">
        <v>0</v>
      </c>
      <c r="M39" s="47">
        <v>0</v>
      </c>
      <c r="N39" s="47">
        <v>69123.429999999993</v>
      </c>
      <c r="O39" s="47">
        <v>19190.900000000001</v>
      </c>
      <c r="P39" s="47">
        <v>79941.8</v>
      </c>
    </row>
    <row r="40" spans="1:17" x14ac:dyDescent="0.35">
      <c r="A40" s="40">
        <v>1</v>
      </c>
      <c r="B40" s="40" t="s">
        <v>24</v>
      </c>
      <c r="C40" s="41">
        <v>2025</v>
      </c>
      <c r="D40" s="42" t="s">
        <v>16</v>
      </c>
      <c r="E40" s="43">
        <v>2194395.5099999998</v>
      </c>
      <c r="F40" s="43">
        <v>419757.35</v>
      </c>
      <c r="G40" s="43"/>
      <c r="H40" s="43">
        <v>355308.09</v>
      </c>
      <c r="I40" s="43">
        <v>29940.47</v>
      </c>
      <c r="J40" s="43">
        <v>254500</v>
      </c>
      <c r="K40" s="43">
        <v>13272.7</v>
      </c>
      <c r="L40" s="43">
        <v>19043.79</v>
      </c>
      <c r="M40" s="43"/>
      <c r="N40" s="43"/>
      <c r="O40" s="43">
        <v>25029.599999999999</v>
      </c>
      <c r="P40" s="43">
        <v>312764.07999999996</v>
      </c>
      <c r="Q40" s="39"/>
    </row>
    <row r="41" spans="1:17" x14ac:dyDescent="0.35">
      <c r="A41" s="35">
        <v>2</v>
      </c>
      <c r="B41" s="40" t="s">
        <v>24</v>
      </c>
      <c r="C41" s="36">
        <v>2025</v>
      </c>
      <c r="D41" s="37" t="s">
        <v>17</v>
      </c>
      <c r="E41" s="38">
        <v>110536.83</v>
      </c>
      <c r="F41" s="38">
        <v>22107.33</v>
      </c>
      <c r="G41" s="38"/>
      <c r="H41" s="38"/>
      <c r="I41" s="38">
        <v>2000</v>
      </c>
      <c r="J41" s="38">
        <v>12800</v>
      </c>
      <c r="K41" s="38"/>
      <c r="L41" s="38"/>
      <c r="M41" s="38"/>
      <c r="N41" s="38"/>
      <c r="O41" s="38"/>
      <c r="P41" s="38">
        <v>15467.34</v>
      </c>
    </row>
    <row r="42" spans="1:17" x14ac:dyDescent="0.35">
      <c r="A42" s="35">
        <v>3</v>
      </c>
      <c r="B42" s="40" t="s">
        <v>24</v>
      </c>
      <c r="C42" s="36">
        <v>2025</v>
      </c>
      <c r="D42" s="37" t="s">
        <v>18</v>
      </c>
      <c r="E42" s="38">
        <v>1688312.94</v>
      </c>
      <c r="F42" s="38">
        <v>276743.38</v>
      </c>
      <c r="G42" s="38">
        <v>30589.64</v>
      </c>
      <c r="H42" s="38"/>
      <c r="I42" s="38">
        <v>28567.71</v>
      </c>
      <c r="J42" s="38">
        <v>135450</v>
      </c>
      <c r="K42" s="38"/>
      <c r="L42" s="38"/>
      <c r="M42" s="38"/>
      <c r="N42" s="38"/>
      <c r="O42" s="38">
        <v>16760.740000000002</v>
      </c>
      <c r="P42" s="38">
        <v>213030.26</v>
      </c>
    </row>
    <row r="43" spans="1:17" x14ac:dyDescent="0.35">
      <c r="A43" s="35">
        <v>4</v>
      </c>
      <c r="B43" s="40" t="s">
        <v>24</v>
      </c>
      <c r="C43" s="36">
        <v>2025</v>
      </c>
      <c r="D43" s="37" t="s">
        <v>19</v>
      </c>
      <c r="E43" s="38">
        <v>7068782.8200000003</v>
      </c>
      <c r="F43" s="38">
        <v>1200240.1200000001</v>
      </c>
      <c r="G43" s="38">
        <v>89284.02</v>
      </c>
      <c r="H43" s="38"/>
      <c r="I43" s="38">
        <v>76601.2</v>
      </c>
      <c r="J43" s="38">
        <v>506060</v>
      </c>
      <c r="K43" s="38">
        <v>133043.65</v>
      </c>
      <c r="L43" s="38"/>
      <c r="M43" s="38"/>
      <c r="N43" s="38"/>
      <c r="O43" s="38">
        <v>122979.81</v>
      </c>
      <c r="P43" s="38">
        <v>933626.6</v>
      </c>
    </row>
    <row r="44" spans="1:17" x14ac:dyDescent="0.35">
      <c r="A44" s="35">
        <v>5</v>
      </c>
      <c r="B44" s="40" t="s">
        <v>24</v>
      </c>
      <c r="C44" s="36">
        <v>2025</v>
      </c>
      <c r="D44" s="37" t="s">
        <v>20</v>
      </c>
      <c r="E44" s="38">
        <v>3171788.29</v>
      </c>
      <c r="F44" s="38">
        <v>464546.68</v>
      </c>
      <c r="G44" s="38"/>
      <c r="H44" s="38"/>
      <c r="I44" s="38">
        <v>18994.29</v>
      </c>
      <c r="J44" s="38">
        <v>263480</v>
      </c>
      <c r="K44" s="38">
        <v>100124.52</v>
      </c>
      <c r="L44" s="38">
        <v>100352.52</v>
      </c>
      <c r="M44" s="38"/>
      <c r="N44" s="38"/>
      <c r="O44" s="38">
        <v>79818.710000000006</v>
      </c>
      <c r="P44" s="38">
        <v>394241.7</v>
      </c>
    </row>
    <row r="45" spans="1:17" x14ac:dyDescent="0.35">
      <c r="A45" s="35">
        <v>6</v>
      </c>
      <c r="B45" s="40" t="s">
        <v>24</v>
      </c>
      <c r="C45" s="36">
        <v>2025</v>
      </c>
      <c r="D45" s="37" t="s">
        <v>21</v>
      </c>
      <c r="E45" s="38">
        <v>786534.54</v>
      </c>
      <c r="F45" s="38">
        <v>118501.27</v>
      </c>
      <c r="G45" s="38"/>
      <c r="H45" s="38"/>
      <c r="I45" s="38">
        <v>13544.99</v>
      </c>
      <c r="J45" s="38">
        <v>58830</v>
      </c>
      <c r="K45" s="38">
        <v>38750</v>
      </c>
      <c r="L45" s="38">
        <v>85448.7</v>
      </c>
      <c r="M45" s="38"/>
      <c r="N45" s="38"/>
      <c r="O45" s="38">
        <v>61597.84</v>
      </c>
      <c r="P45" s="38">
        <v>98291.53</v>
      </c>
    </row>
    <row r="46" spans="1:17" ht="29.5" thickBot="1" x14ac:dyDescent="0.4">
      <c r="A46" s="44">
        <v>7</v>
      </c>
      <c r="B46" s="40" t="s">
        <v>24</v>
      </c>
      <c r="C46" s="45">
        <v>2025</v>
      </c>
      <c r="D46" s="46" t="s">
        <v>22</v>
      </c>
      <c r="E46" s="47">
        <v>225720.08000000002</v>
      </c>
      <c r="F46" s="47">
        <v>37866.929999999993</v>
      </c>
      <c r="G46" s="47">
        <v>0</v>
      </c>
      <c r="H46" s="47">
        <v>0</v>
      </c>
      <c r="I46" s="47">
        <v>0</v>
      </c>
      <c r="J46" s="47">
        <v>22680</v>
      </c>
      <c r="K46" s="47">
        <v>0</v>
      </c>
      <c r="L46" s="47">
        <v>0</v>
      </c>
      <c r="M46" s="47">
        <v>0</v>
      </c>
      <c r="N46" s="47">
        <v>32112.720000000001</v>
      </c>
      <c r="O46" s="47">
        <v>7739.92</v>
      </c>
      <c r="P46" s="47">
        <v>31278.53</v>
      </c>
    </row>
  </sheetData>
  <autoFilter ref="A4:Q46" xr:uid="{C34A4448-02F0-48E5-97AA-1402CBC0DE45}"/>
  <mergeCells count="1">
    <mergeCell ref="C3:D3"/>
  </mergeCells>
  <pageMargins left="0.25" right="0.25" top="0.75" bottom="0.75" header="0.3" footer="0.3"/>
  <pageSetup paperSize="9" scale="4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A8553-BA81-46E0-90AB-683A0739EDBF}">
  <dimension ref="A1:P21"/>
  <sheetViews>
    <sheetView zoomScale="93" zoomScaleNormal="93" workbookViewId="0"/>
  </sheetViews>
  <sheetFormatPr defaultColWidth="9.08984375" defaultRowHeight="14.5" x14ac:dyDescent="0.35"/>
  <cols>
    <col min="1" max="1" width="5.36328125" style="5" customWidth="1"/>
    <col min="2" max="2" width="32" style="5" customWidth="1"/>
    <col min="3" max="3" width="8.36328125" style="8" customWidth="1"/>
    <col min="4" max="4" width="40.90625" style="6" customWidth="1"/>
    <col min="5" max="5" width="20.36328125" style="5" customWidth="1"/>
    <col min="6" max="6" width="19.08984375" style="5" customWidth="1"/>
    <col min="7" max="7" width="17.36328125" style="5" customWidth="1"/>
    <col min="8" max="8" width="16.6328125" style="5" customWidth="1"/>
    <col min="9" max="10" width="13.6328125" style="5" customWidth="1"/>
    <col min="11" max="11" width="16" style="5" customWidth="1"/>
    <col min="12" max="12" width="18.90625" style="5" customWidth="1"/>
    <col min="13" max="13" width="13.453125" style="5" customWidth="1"/>
    <col min="14" max="14" width="11" style="5" customWidth="1"/>
    <col min="15" max="15" width="11.6328125" style="5" customWidth="1"/>
    <col min="16" max="16" width="15.54296875" style="5" customWidth="1"/>
    <col min="17" max="16384" width="9.08984375" style="5"/>
  </cols>
  <sheetData>
    <row r="1" spans="1:16" x14ac:dyDescent="0.35">
      <c r="A1" s="9" t="s">
        <v>59</v>
      </c>
    </row>
    <row r="3" spans="1:16" ht="72.5" x14ac:dyDescent="0.35">
      <c r="A3" s="3" t="s">
        <v>10</v>
      </c>
      <c r="B3" s="3" t="s">
        <v>11</v>
      </c>
      <c r="C3" s="3" t="s">
        <v>12</v>
      </c>
      <c r="D3" s="3" t="s">
        <v>13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  <c r="L3" s="4" t="s">
        <v>7</v>
      </c>
      <c r="M3" s="4" t="s">
        <v>14</v>
      </c>
      <c r="N3" s="4" t="s">
        <v>15</v>
      </c>
      <c r="O3" s="4" t="s">
        <v>8</v>
      </c>
      <c r="P3" s="4" t="s">
        <v>9</v>
      </c>
    </row>
    <row r="4" spans="1:16" ht="16.25" customHeight="1" x14ac:dyDescent="0.35">
      <c r="A4" s="1">
        <v>1</v>
      </c>
      <c r="B4" s="1" t="s">
        <v>25</v>
      </c>
      <c r="C4" s="7">
        <v>2020</v>
      </c>
      <c r="D4" s="2" t="s">
        <v>26</v>
      </c>
      <c r="E4" s="10">
        <v>750850.94</v>
      </c>
      <c r="F4" s="10">
        <v>71481.75</v>
      </c>
      <c r="G4" s="10"/>
      <c r="H4" s="10">
        <v>41203.370000000003</v>
      </c>
      <c r="I4" s="10"/>
      <c r="J4" s="10">
        <v>4000</v>
      </c>
      <c r="K4" s="10"/>
      <c r="L4" s="10"/>
      <c r="M4" s="10">
        <v>16920</v>
      </c>
      <c r="N4" s="10">
        <v>783013.15</v>
      </c>
      <c r="O4" s="10">
        <v>199760.87</v>
      </c>
      <c r="P4" s="10"/>
    </row>
    <row r="5" spans="1:16" x14ac:dyDescent="0.35">
      <c r="A5" s="1">
        <v>2</v>
      </c>
      <c r="B5" s="1" t="s">
        <v>25</v>
      </c>
      <c r="C5" s="7">
        <v>2020</v>
      </c>
      <c r="D5" s="2" t="s">
        <v>27</v>
      </c>
      <c r="E5" s="10">
        <v>392020.94</v>
      </c>
      <c r="F5" s="10">
        <v>35537.4</v>
      </c>
      <c r="G5" s="10"/>
      <c r="H5" s="10">
        <v>14100</v>
      </c>
      <c r="I5" s="10"/>
      <c r="J5" s="10"/>
      <c r="K5" s="10">
        <v>2175</v>
      </c>
      <c r="L5" s="10">
        <v>8667.91</v>
      </c>
      <c r="M5" s="10">
        <v>17150</v>
      </c>
      <c r="N5" s="10">
        <v>414524.27</v>
      </c>
      <c r="O5" s="10">
        <v>99903.24</v>
      </c>
      <c r="P5" s="10"/>
    </row>
    <row r="6" spans="1:16" ht="15" thickBot="1" x14ac:dyDescent="0.4">
      <c r="A6" s="21">
        <v>3</v>
      </c>
      <c r="B6" s="21" t="s">
        <v>25</v>
      </c>
      <c r="C6" s="22">
        <v>2020</v>
      </c>
      <c r="D6" s="23" t="s">
        <v>28</v>
      </c>
      <c r="E6" s="24">
        <v>665686.52</v>
      </c>
      <c r="F6" s="24">
        <v>70590.66</v>
      </c>
      <c r="G6" s="24"/>
      <c r="H6" s="24">
        <v>62690.01</v>
      </c>
      <c r="I6" s="24"/>
      <c r="J6" s="24"/>
      <c r="K6" s="24">
        <v>5500</v>
      </c>
      <c r="L6" s="24">
        <v>4308</v>
      </c>
      <c r="M6" s="24">
        <v>9100</v>
      </c>
      <c r="N6" s="24">
        <v>337674.86</v>
      </c>
      <c r="O6" s="24">
        <v>63718.53</v>
      </c>
      <c r="P6" s="24"/>
    </row>
    <row r="7" spans="1:16" x14ac:dyDescent="0.35">
      <c r="A7" s="26">
        <v>4</v>
      </c>
      <c r="B7" s="26" t="s">
        <v>25</v>
      </c>
      <c r="C7" s="27">
        <v>2021</v>
      </c>
      <c r="D7" s="28" t="s">
        <v>26</v>
      </c>
      <c r="E7" s="29">
        <v>702578.35</v>
      </c>
      <c r="F7" s="29">
        <v>67792.34</v>
      </c>
      <c r="G7" s="29"/>
      <c r="H7" s="29">
        <v>56583.35</v>
      </c>
      <c r="I7" s="29"/>
      <c r="J7" s="29">
        <v>12951</v>
      </c>
      <c r="K7" s="29">
        <v>14000</v>
      </c>
      <c r="L7" s="29"/>
      <c r="M7" s="29">
        <v>7400</v>
      </c>
      <c r="N7" s="29">
        <v>824587.18</v>
      </c>
      <c r="O7" s="29">
        <v>150535.24</v>
      </c>
      <c r="P7" s="29"/>
    </row>
    <row r="8" spans="1:16" x14ac:dyDescent="0.35">
      <c r="A8" s="1">
        <v>5</v>
      </c>
      <c r="B8" s="1" t="s">
        <v>25</v>
      </c>
      <c r="C8" s="7">
        <v>2021</v>
      </c>
      <c r="D8" s="2" t="s">
        <v>27</v>
      </c>
      <c r="E8" s="10">
        <v>382750.9</v>
      </c>
      <c r="F8" s="10">
        <v>25740.25</v>
      </c>
      <c r="G8" s="10"/>
      <c r="H8" s="10">
        <v>12075</v>
      </c>
      <c r="I8" s="10"/>
      <c r="J8" s="10">
        <v>3850</v>
      </c>
      <c r="K8" s="10"/>
      <c r="L8" s="10"/>
      <c r="M8" s="10">
        <v>10550</v>
      </c>
      <c r="N8" s="10">
        <v>426745.17</v>
      </c>
      <c r="O8" s="10">
        <v>83484.33</v>
      </c>
      <c r="P8" s="10"/>
    </row>
    <row r="9" spans="1:16" ht="15" thickBot="1" x14ac:dyDescent="0.4">
      <c r="A9" s="21">
        <v>6</v>
      </c>
      <c r="B9" s="21" t="s">
        <v>25</v>
      </c>
      <c r="C9" s="22">
        <v>2021</v>
      </c>
      <c r="D9" s="23" t="s">
        <v>28</v>
      </c>
      <c r="E9" s="24">
        <v>597592.66</v>
      </c>
      <c r="F9" s="24">
        <v>61376.78</v>
      </c>
      <c r="G9" s="24"/>
      <c r="H9" s="24">
        <v>61595.76</v>
      </c>
      <c r="I9" s="24"/>
      <c r="J9" s="24">
        <v>106</v>
      </c>
      <c r="K9" s="24">
        <v>25200</v>
      </c>
      <c r="L9" s="24"/>
      <c r="M9" s="24">
        <v>9350</v>
      </c>
      <c r="N9" s="24">
        <v>299828.87</v>
      </c>
      <c r="O9" s="24">
        <v>138242.6</v>
      </c>
      <c r="P9" s="24"/>
    </row>
    <row r="10" spans="1:16" x14ac:dyDescent="0.35">
      <c r="A10" s="26">
        <v>7</v>
      </c>
      <c r="B10" s="26" t="s">
        <v>25</v>
      </c>
      <c r="C10" s="27">
        <v>2022</v>
      </c>
      <c r="D10" s="28" t="s">
        <v>26</v>
      </c>
      <c r="E10" s="29">
        <v>569206.72</v>
      </c>
      <c r="F10" s="29">
        <v>62150.61</v>
      </c>
      <c r="G10" s="29"/>
      <c r="H10" s="29">
        <v>61383.34</v>
      </c>
      <c r="I10" s="29"/>
      <c r="J10" s="29">
        <v>7840</v>
      </c>
      <c r="K10" s="29">
        <v>14500</v>
      </c>
      <c r="L10" s="29"/>
      <c r="M10" s="29">
        <v>3000</v>
      </c>
      <c r="N10" s="29">
        <v>672437.53</v>
      </c>
      <c r="O10" s="29">
        <v>188427.77</v>
      </c>
      <c r="P10" s="29"/>
    </row>
    <row r="11" spans="1:16" x14ac:dyDescent="0.35">
      <c r="A11" s="1">
        <v>8</v>
      </c>
      <c r="B11" s="1" t="s">
        <v>25</v>
      </c>
      <c r="C11" s="7">
        <v>2022</v>
      </c>
      <c r="D11" s="2" t="s">
        <v>27</v>
      </c>
      <c r="E11" s="10">
        <v>466329.72</v>
      </c>
      <c r="F11" s="10">
        <v>23250.85</v>
      </c>
      <c r="G11" s="10"/>
      <c r="H11" s="10">
        <v>10300</v>
      </c>
      <c r="I11" s="10"/>
      <c r="J11" s="10">
        <v>6600</v>
      </c>
      <c r="K11" s="10">
        <v>3000</v>
      </c>
      <c r="L11" s="10"/>
      <c r="M11" s="10">
        <v>75000</v>
      </c>
      <c r="N11" s="10">
        <v>526598.81000000006</v>
      </c>
      <c r="O11" s="10">
        <v>83959.11</v>
      </c>
      <c r="P11" s="10"/>
    </row>
    <row r="12" spans="1:16" ht="15" thickBot="1" x14ac:dyDescent="0.4">
      <c r="A12" s="21">
        <v>9</v>
      </c>
      <c r="B12" s="21" t="s">
        <v>25</v>
      </c>
      <c r="C12" s="22">
        <v>2022</v>
      </c>
      <c r="D12" s="23" t="s">
        <v>28</v>
      </c>
      <c r="E12" s="24">
        <v>629108.93999999994</v>
      </c>
      <c r="F12" s="24">
        <v>60618.29</v>
      </c>
      <c r="G12" s="24"/>
      <c r="H12" s="24">
        <v>58707.81</v>
      </c>
      <c r="I12" s="24"/>
      <c r="J12" s="24">
        <v>5225</v>
      </c>
      <c r="K12" s="24">
        <v>9030</v>
      </c>
      <c r="L12" s="24"/>
      <c r="M12" s="24"/>
      <c r="N12" s="24">
        <v>326835.71000000002</v>
      </c>
      <c r="O12" s="24">
        <v>115167.77</v>
      </c>
      <c r="P12" s="24"/>
    </row>
    <row r="13" spans="1:16" x14ac:dyDescent="0.35">
      <c r="A13" s="26">
        <v>10</v>
      </c>
      <c r="B13" s="26" t="s">
        <v>25</v>
      </c>
      <c r="C13" s="27">
        <v>2023</v>
      </c>
      <c r="D13" s="28" t="s">
        <v>26</v>
      </c>
      <c r="E13" s="29">
        <v>727696.24</v>
      </c>
      <c r="F13" s="29">
        <v>62417.69</v>
      </c>
      <c r="G13" s="29"/>
      <c r="H13" s="29">
        <v>49627.59</v>
      </c>
      <c r="I13" s="29"/>
      <c r="J13" s="29">
        <v>14800</v>
      </c>
      <c r="K13" s="29"/>
      <c r="L13" s="29"/>
      <c r="M13" s="29">
        <v>43000</v>
      </c>
      <c r="N13" s="29">
        <v>611540.42000000004</v>
      </c>
      <c r="O13" s="29">
        <v>209867.12</v>
      </c>
      <c r="P13" s="29"/>
    </row>
    <row r="14" spans="1:16" x14ac:dyDescent="0.35">
      <c r="A14" s="1">
        <v>11</v>
      </c>
      <c r="B14" s="1" t="s">
        <v>25</v>
      </c>
      <c r="C14" s="7">
        <v>2023</v>
      </c>
      <c r="D14" s="2" t="s">
        <v>27</v>
      </c>
      <c r="E14" s="10">
        <v>503775.74</v>
      </c>
      <c r="F14" s="10">
        <v>24028.36</v>
      </c>
      <c r="G14" s="10"/>
      <c r="H14" s="10">
        <v>19173.34</v>
      </c>
      <c r="I14" s="10"/>
      <c r="J14" s="10"/>
      <c r="K14" s="10"/>
      <c r="L14" s="10"/>
      <c r="M14" s="10">
        <v>74900</v>
      </c>
      <c r="N14" s="10">
        <v>532892.96</v>
      </c>
      <c r="O14" s="10">
        <v>79558.539999999994</v>
      </c>
      <c r="P14" s="10"/>
    </row>
    <row r="15" spans="1:16" ht="15" thickBot="1" x14ac:dyDescent="0.4">
      <c r="A15" s="21">
        <v>12</v>
      </c>
      <c r="B15" s="21" t="s">
        <v>25</v>
      </c>
      <c r="C15" s="22">
        <v>2023</v>
      </c>
      <c r="D15" s="23" t="s">
        <v>28</v>
      </c>
      <c r="E15" s="24">
        <v>513849.43</v>
      </c>
      <c r="F15" s="24">
        <v>53106.8</v>
      </c>
      <c r="G15" s="24"/>
      <c r="H15" s="24">
        <v>66445.83</v>
      </c>
      <c r="I15" s="24"/>
      <c r="J15" s="24">
        <v>13000</v>
      </c>
      <c r="K15" s="24">
        <v>10000</v>
      </c>
      <c r="L15" s="24"/>
      <c r="M15" s="24">
        <v>23410</v>
      </c>
      <c r="N15" s="24">
        <v>359535.25</v>
      </c>
      <c r="O15" s="24">
        <v>101621.15</v>
      </c>
      <c r="P15" s="24"/>
    </row>
    <row r="16" spans="1:16" x14ac:dyDescent="0.35">
      <c r="A16" s="26">
        <v>13</v>
      </c>
      <c r="B16" s="26" t="s">
        <v>25</v>
      </c>
      <c r="C16" s="27">
        <v>2024</v>
      </c>
      <c r="D16" s="28" t="s">
        <v>26</v>
      </c>
      <c r="E16" s="29">
        <v>680316.31</v>
      </c>
      <c r="F16" s="29">
        <v>55567.93</v>
      </c>
      <c r="G16" s="29"/>
      <c r="H16" s="29">
        <v>47521.47</v>
      </c>
      <c r="I16" s="29"/>
      <c r="J16" s="29"/>
      <c r="K16" s="29"/>
      <c r="L16" s="29">
        <v>2737.5</v>
      </c>
      <c r="M16" s="29">
        <v>36039</v>
      </c>
      <c r="N16" s="29">
        <v>788586.13</v>
      </c>
      <c r="O16" s="29">
        <v>211445.17</v>
      </c>
      <c r="P16" s="29"/>
    </row>
    <row r="17" spans="1:16" x14ac:dyDescent="0.35">
      <c r="A17" s="1">
        <v>14</v>
      </c>
      <c r="B17" s="1" t="s">
        <v>25</v>
      </c>
      <c r="C17" s="7">
        <v>2024</v>
      </c>
      <c r="D17" s="2" t="s">
        <v>27</v>
      </c>
      <c r="E17" s="10">
        <v>839053.71</v>
      </c>
      <c r="F17" s="10">
        <v>17703.900000000001</v>
      </c>
      <c r="G17" s="10"/>
      <c r="H17" s="10">
        <v>19533.34</v>
      </c>
      <c r="I17" s="10"/>
      <c r="J17" s="10"/>
      <c r="K17" s="10">
        <v>2775</v>
      </c>
      <c r="L17" s="10"/>
      <c r="M17" s="10">
        <v>87804</v>
      </c>
      <c r="N17" s="10">
        <v>820061.48</v>
      </c>
      <c r="O17" s="10">
        <v>113967.37</v>
      </c>
      <c r="P17" s="10"/>
    </row>
    <row r="18" spans="1:16" ht="15" thickBot="1" x14ac:dyDescent="0.4">
      <c r="A18" s="21">
        <v>15</v>
      </c>
      <c r="B18" s="21" t="s">
        <v>25</v>
      </c>
      <c r="C18" s="22">
        <v>2024</v>
      </c>
      <c r="D18" s="23" t="s">
        <v>28</v>
      </c>
      <c r="E18" s="24">
        <v>1030066.36</v>
      </c>
      <c r="F18" s="24">
        <v>55306.3</v>
      </c>
      <c r="G18" s="24"/>
      <c r="H18" s="24">
        <v>96986.69</v>
      </c>
      <c r="I18" s="24"/>
      <c r="J18" s="24"/>
      <c r="K18" s="24">
        <v>9000</v>
      </c>
      <c r="L18" s="24">
        <v>1300</v>
      </c>
      <c r="M18" s="24">
        <v>71720</v>
      </c>
      <c r="N18" s="24">
        <v>742352.48</v>
      </c>
      <c r="O18" s="24">
        <v>152776.91</v>
      </c>
      <c r="P18" s="24"/>
    </row>
    <row r="19" spans="1:16" x14ac:dyDescent="0.35">
      <c r="A19" s="26">
        <v>16</v>
      </c>
      <c r="B19" s="26" t="s">
        <v>25</v>
      </c>
      <c r="C19" s="27">
        <v>2025</v>
      </c>
      <c r="D19" s="28" t="s">
        <v>26</v>
      </c>
      <c r="E19" s="29">
        <v>613320.03</v>
      </c>
      <c r="F19" s="29">
        <v>44420.959999999999</v>
      </c>
      <c r="G19" s="29"/>
      <c r="H19" s="29">
        <v>69666.67</v>
      </c>
      <c r="I19" s="29"/>
      <c r="J19" s="29">
        <v>40680</v>
      </c>
      <c r="K19" s="29"/>
      <c r="L19" s="29"/>
      <c r="M19" s="29"/>
      <c r="N19" s="29">
        <v>766245.72</v>
      </c>
      <c r="O19" s="29">
        <v>149829.1</v>
      </c>
      <c r="P19" s="29"/>
    </row>
    <row r="20" spans="1:16" x14ac:dyDescent="0.35">
      <c r="A20" s="1">
        <v>17</v>
      </c>
      <c r="B20" s="1" t="s">
        <v>25</v>
      </c>
      <c r="C20" s="7">
        <v>2025</v>
      </c>
      <c r="D20" s="2" t="s">
        <v>27</v>
      </c>
      <c r="E20" s="10">
        <v>537581.88</v>
      </c>
      <c r="F20" s="10">
        <v>22445.599999999999</v>
      </c>
      <c r="G20" s="10"/>
      <c r="H20" s="10">
        <v>9000</v>
      </c>
      <c r="I20" s="10"/>
      <c r="J20" s="10"/>
      <c r="K20" s="10"/>
      <c r="L20" s="10"/>
      <c r="M20" s="10">
        <v>16530</v>
      </c>
      <c r="N20" s="10">
        <v>565976.85</v>
      </c>
      <c r="O20" s="10">
        <v>94263.14</v>
      </c>
      <c r="P20" s="10"/>
    </row>
    <row r="21" spans="1:16" ht="15" thickBot="1" x14ac:dyDescent="0.4">
      <c r="A21" s="21">
        <v>18</v>
      </c>
      <c r="B21" s="21" t="s">
        <v>25</v>
      </c>
      <c r="C21" s="22">
        <v>2025</v>
      </c>
      <c r="D21" s="23" t="s">
        <v>28</v>
      </c>
      <c r="E21" s="24">
        <v>918364.94</v>
      </c>
      <c r="F21" s="24">
        <v>37491.519999999997</v>
      </c>
      <c r="G21" s="24"/>
      <c r="H21" s="24">
        <v>76440.039999999994</v>
      </c>
      <c r="I21" s="24"/>
      <c r="J21" s="24"/>
      <c r="K21" s="24"/>
      <c r="L21" s="24"/>
      <c r="M21" s="24">
        <v>38500</v>
      </c>
      <c r="N21" s="24">
        <v>676899.69</v>
      </c>
      <c r="O21" s="24">
        <v>123452.81</v>
      </c>
      <c r="P21" s="2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55F10-B0B6-456C-A9E5-7EA733056E6C}">
  <dimension ref="A1:U38"/>
  <sheetViews>
    <sheetView workbookViewId="0">
      <pane xSplit="4" ySplit="2" topLeftCell="J23" activePane="bottomRight" state="frozen"/>
      <selection pane="topRight" activeCell="E1" sqref="E1"/>
      <selection pane="bottomLeft" activeCell="A4" sqref="A4"/>
      <selection pane="bottomRight"/>
    </sheetView>
  </sheetViews>
  <sheetFormatPr defaultColWidth="9.36328125" defaultRowHeight="14.5" x14ac:dyDescent="0.35"/>
  <cols>
    <col min="1" max="1" width="5.36328125" style="5" customWidth="1"/>
    <col min="2" max="2" width="32" style="5" customWidth="1"/>
    <col min="3" max="3" width="8.36328125" style="8" customWidth="1"/>
    <col min="4" max="4" width="40.6328125" style="6" customWidth="1"/>
    <col min="5" max="5" width="20.36328125" style="5" customWidth="1"/>
    <col min="6" max="6" width="19.36328125" style="5" customWidth="1"/>
    <col min="7" max="7" width="17.36328125" style="5" customWidth="1"/>
    <col min="8" max="8" width="16.6328125" style="5" customWidth="1"/>
    <col min="9" max="10" width="13.6328125" style="5" customWidth="1"/>
    <col min="11" max="11" width="16" style="5" customWidth="1"/>
    <col min="12" max="12" width="18.6328125" style="5" customWidth="1"/>
    <col min="13" max="13" width="13.453125" style="5" customWidth="1"/>
    <col min="14" max="14" width="12.36328125" style="5" bestFit="1" customWidth="1"/>
    <col min="15" max="15" width="13" style="5" bestFit="1" customWidth="1"/>
    <col min="16" max="16" width="15.54296875" style="5" customWidth="1"/>
    <col min="17" max="16384" width="9.36328125" style="5"/>
  </cols>
  <sheetData>
    <row r="1" spans="1:21" x14ac:dyDescent="0.35">
      <c r="A1" s="9" t="s">
        <v>59</v>
      </c>
    </row>
    <row r="2" spans="1:21" ht="72.5" x14ac:dyDescent="0.35">
      <c r="A2" s="3" t="s">
        <v>10</v>
      </c>
      <c r="B2" s="3" t="s">
        <v>11</v>
      </c>
      <c r="C2" s="3" t="s">
        <v>12</v>
      </c>
      <c r="D2" s="3" t="s">
        <v>13</v>
      </c>
      <c r="E2" s="4" t="s">
        <v>0</v>
      </c>
      <c r="F2" s="4" t="s">
        <v>1</v>
      </c>
      <c r="G2" s="4" t="s">
        <v>2</v>
      </c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4" t="s">
        <v>14</v>
      </c>
      <c r="N2" s="4" t="s">
        <v>15</v>
      </c>
      <c r="O2" s="4" t="s">
        <v>8</v>
      </c>
      <c r="P2" s="4" t="s">
        <v>9</v>
      </c>
    </row>
    <row r="3" spans="1:21" x14ac:dyDescent="0.35">
      <c r="A3" s="1" t="s">
        <v>36</v>
      </c>
      <c r="B3" s="1" t="s">
        <v>29</v>
      </c>
      <c r="C3" s="7">
        <v>2020</v>
      </c>
      <c r="D3" s="10" t="s">
        <v>30</v>
      </c>
      <c r="E3" s="10">
        <v>1440684.1400000001</v>
      </c>
      <c r="F3" s="10"/>
      <c r="G3" s="10"/>
      <c r="H3" s="10"/>
      <c r="I3" s="10"/>
      <c r="J3" s="10">
        <v>5800</v>
      </c>
      <c r="K3" s="10">
        <v>110817.01</v>
      </c>
      <c r="L3" s="10"/>
      <c r="M3" s="10"/>
      <c r="N3" s="10">
        <v>3200</v>
      </c>
      <c r="O3" s="10">
        <v>13097.19</v>
      </c>
      <c r="P3" s="10">
        <v>3129.7</v>
      </c>
      <c r="Q3" s="11"/>
      <c r="R3" s="11"/>
      <c r="S3" s="11"/>
      <c r="T3" s="11"/>
      <c r="U3" s="11"/>
    </row>
    <row r="4" spans="1:21" x14ac:dyDescent="0.35">
      <c r="A4" s="1" t="s">
        <v>37</v>
      </c>
      <c r="B4" s="1" t="s">
        <v>29</v>
      </c>
      <c r="C4" s="7">
        <v>2020</v>
      </c>
      <c r="D4" s="10" t="s">
        <v>31</v>
      </c>
      <c r="E4" s="10">
        <v>6241600.2399999993</v>
      </c>
      <c r="F4" s="10">
        <v>697102.38</v>
      </c>
      <c r="G4" s="10"/>
      <c r="H4" s="10">
        <v>407053.52999999997</v>
      </c>
      <c r="I4" s="10">
        <v>6000</v>
      </c>
      <c r="J4" s="10">
        <v>304740</v>
      </c>
      <c r="K4" s="10">
        <v>86345.84</v>
      </c>
      <c r="L4" s="10"/>
      <c r="M4" s="10"/>
      <c r="N4" s="10">
        <v>7115318.2899999991</v>
      </c>
      <c r="O4" s="10">
        <v>274278.03000000003</v>
      </c>
      <c r="P4" s="10">
        <v>117956.88</v>
      </c>
      <c r="Q4" s="11"/>
      <c r="R4" s="11"/>
      <c r="S4" s="11"/>
      <c r="T4" s="11"/>
      <c r="U4" s="11"/>
    </row>
    <row r="5" spans="1:21" x14ac:dyDescent="0.35">
      <c r="A5" s="1" t="s">
        <v>38</v>
      </c>
      <c r="B5" s="1" t="s">
        <v>29</v>
      </c>
      <c r="C5" s="7">
        <v>2020</v>
      </c>
      <c r="D5" s="10" t="s">
        <v>32</v>
      </c>
      <c r="E5" s="10">
        <v>160853.33000000002</v>
      </c>
      <c r="F5" s="10">
        <v>32170.67</v>
      </c>
      <c r="G5" s="10"/>
      <c r="H5" s="10">
        <v>12000</v>
      </c>
      <c r="I5" s="10"/>
      <c r="J5" s="10">
        <v>12400</v>
      </c>
      <c r="K5" s="10">
        <v>56343.98</v>
      </c>
      <c r="L5" s="10"/>
      <c r="M5" s="10"/>
      <c r="N5" s="10">
        <v>243307.6</v>
      </c>
      <c r="O5" s="10">
        <v>4744.8</v>
      </c>
      <c r="P5" s="10">
        <v>4490.51</v>
      </c>
      <c r="Q5" s="11"/>
      <c r="R5" s="11"/>
      <c r="S5" s="11"/>
      <c r="T5" s="11"/>
      <c r="U5" s="11"/>
    </row>
    <row r="6" spans="1:21" x14ac:dyDescent="0.35">
      <c r="A6" s="1" t="s">
        <v>39</v>
      </c>
      <c r="B6" s="1" t="s">
        <v>29</v>
      </c>
      <c r="C6" s="7">
        <v>2020</v>
      </c>
      <c r="D6" s="10" t="s">
        <v>33</v>
      </c>
      <c r="E6" s="10">
        <v>3251930.51</v>
      </c>
      <c r="F6" s="10">
        <v>311736.14</v>
      </c>
      <c r="G6" s="10"/>
      <c r="H6" s="10">
        <v>317255.75</v>
      </c>
      <c r="I6" s="10">
        <v>36000</v>
      </c>
      <c r="J6" s="10">
        <v>435128.85</v>
      </c>
      <c r="K6" s="10">
        <v>116984.59</v>
      </c>
      <c r="L6" s="10">
        <v>28398</v>
      </c>
      <c r="M6" s="10"/>
      <c r="N6" s="10">
        <v>3043139.21</v>
      </c>
      <c r="O6" s="10">
        <v>160174.13</v>
      </c>
      <c r="P6" s="10">
        <v>51564</v>
      </c>
      <c r="Q6" s="11"/>
      <c r="R6" s="11"/>
      <c r="S6" s="11"/>
      <c r="T6" s="11"/>
      <c r="U6" s="11"/>
    </row>
    <row r="7" spans="1:21" x14ac:dyDescent="0.35">
      <c r="A7" s="1" t="s">
        <v>40</v>
      </c>
      <c r="B7" s="1" t="s">
        <v>29</v>
      </c>
      <c r="C7" s="7">
        <v>2020</v>
      </c>
      <c r="D7" s="1" t="s">
        <v>34</v>
      </c>
      <c r="E7" s="10">
        <v>8556099.0900000036</v>
      </c>
      <c r="F7" s="10">
        <v>207543.96999999986</v>
      </c>
      <c r="G7" s="10">
        <v>0</v>
      </c>
      <c r="H7" s="10">
        <v>169403.33000000002</v>
      </c>
      <c r="I7" s="10">
        <v>17400</v>
      </c>
      <c r="J7" s="10">
        <v>362931.35</v>
      </c>
      <c r="K7" s="10">
        <v>290978.93000000005</v>
      </c>
      <c r="L7" s="10">
        <v>122109.82</v>
      </c>
      <c r="M7" s="10">
        <v>0</v>
      </c>
      <c r="N7" s="10">
        <v>1607269.6300000008</v>
      </c>
      <c r="O7" s="10">
        <v>213822.13</v>
      </c>
      <c r="P7" s="10">
        <v>92870.320000000022</v>
      </c>
      <c r="Q7" s="11"/>
      <c r="R7" s="11"/>
      <c r="S7" s="11"/>
      <c r="T7" s="11"/>
      <c r="U7" s="11"/>
    </row>
    <row r="8" spans="1:21" ht="15" thickBot="1" x14ac:dyDescent="0.4">
      <c r="A8" s="21" t="s">
        <v>41</v>
      </c>
      <c r="B8" s="21" t="s">
        <v>29</v>
      </c>
      <c r="C8" s="22">
        <v>2020</v>
      </c>
      <c r="D8" s="21" t="s">
        <v>35</v>
      </c>
      <c r="E8" s="24">
        <v>1416137.9399999997</v>
      </c>
      <c r="F8" s="24">
        <v>67613.600000000006</v>
      </c>
      <c r="G8" s="24"/>
      <c r="H8" s="24"/>
      <c r="I8" s="24">
        <v>6520.69</v>
      </c>
      <c r="J8" s="24">
        <v>24800</v>
      </c>
      <c r="K8" s="24">
        <v>28946.68</v>
      </c>
      <c r="L8" s="24">
        <v>44118</v>
      </c>
      <c r="M8" s="24"/>
      <c r="N8" s="24">
        <v>350019.64</v>
      </c>
      <c r="O8" s="24">
        <v>65325.869999999995</v>
      </c>
      <c r="P8" s="24">
        <v>13741.3</v>
      </c>
      <c r="Q8" s="11"/>
      <c r="R8" s="11"/>
      <c r="S8" s="11"/>
      <c r="T8" s="11"/>
      <c r="U8" s="11"/>
    </row>
    <row r="9" spans="1:21" x14ac:dyDescent="0.35">
      <c r="A9" s="1" t="s">
        <v>36</v>
      </c>
      <c r="B9" s="17" t="s">
        <v>29</v>
      </c>
      <c r="C9" s="18">
        <v>2021</v>
      </c>
      <c r="D9" s="20" t="s">
        <v>30</v>
      </c>
      <c r="E9" s="20">
        <v>1444870.79</v>
      </c>
      <c r="F9" s="20"/>
      <c r="G9" s="20"/>
      <c r="H9" s="20"/>
      <c r="I9" s="20"/>
      <c r="J9" s="20">
        <v>4000</v>
      </c>
      <c r="K9" s="20">
        <v>25500</v>
      </c>
      <c r="L9" s="20"/>
      <c r="M9" s="20"/>
      <c r="N9" s="20">
        <v>3520</v>
      </c>
      <c r="O9" s="20">
        <v>21405.61</v>
      </c>
      <c r="P9" s="20">
        <v>9737.5300000000007</v>
      </c>
      <c r="Q9" s="11"/>
      <c r="R9" s="11"/>
      <c r="S9" s="11"/>
      <c r="T9" s="11"/>
      <c r="U9" s="11"/>
    </row>
    <row r="10" spans="1:21" x14ac:dyDescent="0.35">
      <c r="A10" s="1" t="s">
        <v>37</v>
      </c>
      <c r="B10" s="1" t="s">
        <v>29</v>
      </c>
      <c r="C10" s="7">
        <v>2021</v>
      </c>
      <c r="D10" s="10" t="s">
        <v>31</v>
      </c>
      <c r="E10" s="10">
        <v>7195857.6799999988</v>
      </c>
      <c r="F10" s="10">
        <v>794317.25</v>
      </c>
      <c r="G10" s="10"/>
      <c r="H10" s="10">
        <v>617693.46000000008</v>
      </c>
      <c r="I10" s="10">
        <v>19200</v>
      </c>
      <c r="J10" s="10">
        <v>352269.38</v>
      </c>
      <c r="K10" s="10">
        <v>288351.78000000003</v>
      </c>
      <c r="L10" s="10">
        <v>37926.400000000001</v>
      </c>
      <c r="M10" s="10"/>
      <c r="N10" s="10">
        <v>7134084.8600000003</v>
      </c>
      <c r="O10" s="10">
        <v>363058.21</v>
      </c>
      <c r="P10" s="10">
        <v>328146.5</v>
      </c>
      <c r="Q10" s="11"/>
      <c r="R10" s="11"/>
      <c r="S10" s="11"/>
      <c r="T10" s="11"/>
      <c r="U10" s="11"/>
    </row>
    <row r="11" spans="1:21" x14ac:dyDescent="0.35">
      <c r="A11" s="1" t="s">
        <v>38</v>
      </c>
      <c r="B11" s="1" t="s">
        <v>29</v>
      </c>
      <c r="C11" s="7">
        <v>2021</v>
      </c>
      <c r="D11" s="10" t="s">
        <v>32</v>
      </c>
      <c r="E11" s="10">
        <v>138259.99</v>
      </c>
      <c r="F11" s="10">
        <v>21532</v>
      </c>
      <c r="G11" s="10"/>
      <c r="H11" s="10">
        <v>15500</v>
      </c>
      <c r="I11" s="10"/>
      <c r="J11" s="10">
        <v>12200</v>
      </c>
      <c r="K11" s="10">
        <v>8771.67</v>
      </c>
      <c r="L11" s="10"/>
      <c r="M11" s="10"/>
      <c r="N11" s="10">
        <v>193162.81</v>
      </c>
      <c r="O11" s="10">
        <v>390</v>
      </c>
      <c r="P11" s="10">
        <v>10199.950000000001</v>
      </c>
      <c r="Q11" s="11"/>
      <c r="R11" s="11"/>
      <c r="S11" s="11"/>
      <c r="T11" s="11"/>
      <c r="U11" s="11"/>
    </row>
    <row r="12" spans="1:21" x14ac:dyDescent="0.35">
      <c r="A12" s="1" t="s">
        <v>39</v>
      </c>
      <c r="B12" s="1" t="s">
        <v>29</v>
      </c>
      <c r="C12" s="7">
        <v>2021</v>
      </c>
      <c r="D12" s="10" t="s">
        <v>33</v>
      </c>
      <c r="E12" s="10">
        <v>3382130</v>
      </c>
      <c r="F12" s="10">
        <v>356053.82</v>
      </c>
      <c r="G12" s="10"/>
      <c r="H12" s="10">
        <v>415550</v>
      </c>
      <c r="I12" s="10">
        <v>123600</v>
      </c>
      <c r="J12" s="10">
        <v>372300</v>
      </c>
      <c r="K12" s="10">
        <v>77487</v>
      </c>
      <c r="L12" s="10"/>
      <c r="M12" s="10"/>
      <c r="N12" s="10">
        <v>3256618.8</v>
      </c>
      <c r="O12" s="10">
        <v>208639.08000000002</v>
      </c>
      <c r="P12" s="10">
        <v>157498.53</v>
      </c>
      <c r="Q12" s="11"/>
      <c r="R12" s="11"/>
      <c r="S12" s="11"/>
      <c r="T12" s="11"/>
      <c r="U12" s="11"/>
    </row>
    <row r="13" spans="1:21" x14ac:dyDescent="0.35">
      <c r="A13" s="1" t="s">
        <v>40</v>
      </c>
      <c r="B13" s="1" t="s">
        <v>29</v>
      </c>
      <c r="C13" s="7">
        <v>2021</v>
      </c>
      <c r="D13" s="1" t="s">
        <v>34</v>
      </c>
      <c r="E13" s="10">
        <v>8924984.6900000088</v>
      </c>
      <c r="F13" s="10">
        <v>155538.21999999997</v>
      </c>
      <c r="G13" s="10"/>
      <c r="H13" s="10">
        <v>217886.66000000003</v>
      </c>
      <c r="I13" s="10">
        <v>22389.47</v>
      </c>
      <c r="J13" s="10">
        <v>364019.38</v>
      </c>
      <c r="K13" s="10">
        <v>154943.74999999994</v>
      </c>
      <c r="L13" s="10">
        <v>89800</v>
      </c>
      <c r="M13" s="10">
        <v>0</v>
      </c>
      <c r="N13" s="10">
        <v>1284475.4699999997</v>
      </c>
      <c r="O13" s="10">
        <v>294374.15999999997</v>
      </c>
      <c r="P13" s="10">
        <v>247260.30000000008</v>
      </c>
      <c r="Q13" s="11"/>
      <c r="R13" s="11"/>
      <c r="S13" s="11"/>
      <c r="T13" s="11"/>
      <c r="U13" s="11"/>
    </row>
    <row r="14" spans="1:21" ht="15" thickBot="1" x14ac:dyDescent="0.4">
      <c r="A14" s="21" t="s">
        <v>41</v>
      </c>
      <c r="B14" s="21" t="s">
        <v>29</v>
      </c>
      <c r="C14" s="22">
        <v>2021</v>
      </c>
      <c r="D14" s="21" t="s">
        <v>35</v>
      </c>
      <c r="E14" s="24">
        <v>1396441.6600000001</v>
      </c>
      <c r="F14" s="24">
        <v>67596.2</v>
      </c>
      <c r="G14" s="24"/>
      <c r="H14" s="24"/>
      <c r="I14" s="24">
        <v>12506.56</v>
      </c>
      <c r="J14" s="24">
        <v>37784.69</v>
      </c>
      <c r="K14" s="24">
        <v>34398.51</v>
      </c>
      <c r="L14" s="24">
        <v>12000</v>
      </c>
      <c r="M14" s="24"/>
      <c r="N14" s="24">
        <v>237272.13</v>
      </c>
      <c r="O14" s="24">
        <v>86201.549999999988</v>
      </c>
      <c r="P14" s="24">
        <v>43051.31</v>
      </c>
      <c r="Q14" s="11"/>
      <c r="R14" s="11"/>
      <c r="S14" s="11"/>
      <c r="T14" s="11"/>
      <c r="U14" s="11"/>
    </row>
    <row r="15" spans="1:21" x14ac:dyDescent="0.35">
      <c r="A15" s="1" t="s">
        <v>36</v>
      </c>
      <c r="B15" s="17" t="s">
        <v>29</v>
      </c>
      <c r="C15" s="18">
        <v>2022</v>
      </c>
      <c r="D15" s="20" t="s">
        <v>30</v>
      </c>
      <c r="E15" s="20">
        <v>1448339.36</v>
      </c>
      <c r="F15" s="20"/>
      <c r="G15" s="20"/>
      <c r="H15" s="20"/>
      <c r="I15" s="20"/>
      <c r="J15" s="20">
        <v>14500</v>
      </c>
      <c r="K15" s="20">
        <v>34000</v>
      </c>
      <c r="L15" s="20">
        <v>51000</v>
      </c>
      <c r="M15" s="20"/>
      <c r="N15" s="20">
        <v>7720</v>
      </c>
      <c r="O15" s="20">
        <v>8044.09</v>
      </c>
      <c r="P15" s="20">
        <v>96068.11</v>
      </c>
      <c r="Q15" s="11"/>
      <c r="R15" s="11"/>
      <c r="S15" s="11"/>
      <c r="T15" s="11"/>
      <c r="U15" s="11"/>
    </row>
    <row r="16" spans="1:21" x14ac:dyDescent="0.35">
      <c r="A16" s="1" t="s">
        <v>37</v>
      </c>
      <c r="B16" s="1" t="s">
        <v>29</v>
      </c>
      <c r="C16" s="7">
        <v>2022</v>
      </c>
      <c r="D16" s="10" t="s">
        <v>31</v>
      </c>
      <c r="E16" s="10">
        <v>7139547.919999999</v>
      </c>
      <c r="F16" s="10">
        <v>835473.95</v>
      </c>
      <c r="G16" s="10"/>
      <c r="H16" s="10">
        <v>666917.64</v>
      </c>
      <c r="I16" s="10">
        <v>54400</v>
      </c>
      <c r="J16" s="10">
        <v>248863.6</v>
      </c>
      <c r="K16" s="10">
        <v>194656.48</v>
      </c>
      <c r="L16" s="10">
        <v>51899.17</v>
      </c>
      <c r="M16" s="10"/>
      <c r="N16" s="10">
        <v>7398738.4800000004</v>
      </c>
      <c r="O16" s="10">
        <v>509792.11</v>
      </c>
      <c r="P16" s="10">
        <v>322534.08</v>
      </c>
      <c r="Q16" s="11"/>
      <c r="R16" s="11"/>
      <c r="S16" s="11"/>
      <c r="T16" s="11"/>
      <c r="U16" s="11"/>
    </row>
    <row r="17" spans="1:21" x14ac:dyDescent="0.35">
      <c r="A17" s="1" t="s">
        <v>38</v>
      </c>
      <c r="B17" s="1" t="s">
        <v>29</v>
      </c>
      <c r="C17" s="7">
        <v>2022</v>
      </c>
      <c r="D17" s="10" t="s">
        <v>32</v>
      </c>
      <c r="E17" s="10">
        <v>148080</v>
      </c>
      <c r="F17" s="10">
        <v>21456</v>
      </c>
      <c r="G17" s="10"/>
      <c r="H17" s="10">
        <v>18000</v>
      </c>
      <c r="I17" s="10"/>
      <c r="J17" s="10">
        <v>8300</v>
      </c>
      <c r="K17" s="10"/>
      <c r="L17" s="10"/>
      <c r="M17" s="10"/>
      <c r="N17" s="10">
        <v>147653.01999999999</v>
      </c>
      <c r="O17" s="10">
        <v>360</v>
      </c>
      <c r="P17" s="10">
        <v>6996</v>
      </c>
      <c r="Q17" s="11"/>
      <c r="R17" s="11"/>
      <c r="S17" s="11"/>
      <c r="T17" s="11"/>
      <c r="U17" s="11"/>
    </row>
    <row r="18" spans="1:21" x14ac:dyDescent="0.35">
      <c r="A18" s="1" t="s">
        <v>39</v>
      </c>
      <c r="B18" s="1" t="s">
        <v>29</v>
      </c>
      <c r="C18" s="7">
        <v>2022</v>
      </c>
      <c r="D18" s="10" t="s">
        <v>33</v>
      </c>
      <c r="E18" s="10">
        <v>3156727.82</v>
      </c>
      <c r="F18" s="10">
        <v>354698.34</v>
      </c>
      <c r="G18" s="10"/>
      <c r="H18" s="10">
        <v>458695.75</v>
      </c>
      <c r="I18" s="10">
        <v>116500</v>
      </c>
      <c r="J18" s="10">
        <v>439356.8</v>
      </c>
      <c r="K18" s="10">
        <v>14845</v>
      </c>
      <c r="L18" s="10">
        <v>23643.65</v>
      </c>
      <c r="M18" s="10"/>
      <c r="N18" s="10">
        <v>3219860.36</v>
      </c>
      <c r="O18" s="10">
        <v>389856.14999999997</v>
      </c>
      <c r="P18" s="10">
        <v>153948.37</v>
      </c>
      <c r="Q18" s="11"/>
      <c r="R18" s="11"/>
      <c r="S18" s="11"/>
      <c r="T18" s="11"/>
      <c r="U18" s="11"/>
    </row>
    <row r="19" spans="1:21" x14ac:dyDescent="0.35">
      <c r="A19" s="1" t="s">
        <v>40</v>
      </c>
      <c r="B19" s="1" t="s">
        <v>29</v>
      </c>
      <c r="C19" s="7">
        <v>2022</v>
      </c>
      <c r="D19" s="1" t="s">
        <v>34</v>
      </c>
      <c r="E19" s="10">
        <v>9651647.9700000025</v>
      </c>
      <c r="F19" s="10">
        <v>174724.19999999995</v>
      </c>
      <c r="G19" s="10"/>
      <c r="H19" s="10">
        <v>254488.80999999994</v>
      </c>
      <c r="I19" s="10">
        <v>30000</v>
      </c>
      <c r="J19" s="10">
        <v>499539.6</v>
      </c>
      <c r="K19" s="10">
        <v>224565.76000000004</v>
      </c>
      <c r="L19" s="10">
        <v>74700.010000000024</v>
      </c>
      <c r="M19" s="10">
        <v>0</v>
      </c>
      <c r="N19" s="10">
        <v>1291316.9700000007</v>
      </c>
      <c r="O19" s="10">
        <v>264319.14999999985</v>
      </c>
      <c r="P19" s="10">
        <v>228143.52000000008</v>
      </c>
      <c r="Q19" s="11"/>
      <c r="R19" s="11"/>
      <c r="S19" s="11"/>
      <c r="T19" s="11"/>
      <c r="U19" s="11"/>
    </row>
    <row r="20" spans="1:21" ht="15" thickBot="1" x14ac:dyDescent="0.4">
      <c r="A20" s="21" t="s">
        <v>41</v>
      </c>
      <c r="B20" s="21" t="s">
        <v>29</v>
      </c>
      <c r="C20" s="22">
        <v>2022</v>
      </c>
      <c r="D20" s="21" t="s">
        <v>35</v>
      </c>
      <c r="E20" s="24">
        <v>1285454.6700000002</v>
      </c>
      <c r="F20" s="24">
        <v>72200</v>
      </c>
      <c r="G20" s="24"/>
      <c r="H20" s="24"/>
      <c r="I20" s="24">
        <v>12449.56</v>
      </c>
      <c r="J20" s="24">
        <v>9506.7999999999993</v>
      </c>
      <c r="K20" s="24">
        <v>87371.42</v>
      </c>
      <c r="L20" s="24">
        <v>12239.9</v>
      </c>
      <c r="M20" s="24"/>
      <c r="N20" s="24">
        <v>313788</v>
      </c>
      <c r="O20" s="24">
        <v>98738.849999999991</v>
      </c>
      <c r="P20" s="24">
        <v>36672.559999999998</v>
      </c>
      <c r="Q20" s="11"/>
      <c r="R20" s="11"/>
      <c r="S20" s="11"/>
      <c r="T20" s="11"/>
      <c r="U20" s="11"/>
    </row>
    <row r="21" spans="1:21" x14ac:dyDescent="0.35">
      <c r="A21" s="1" t="s">
        <v>36</v>
      </c>
      <c r="B21" s="17" t="s">
        <v>29</v>
      </c>
      <c r="C21" s="18">
        <v>2023</v>
      </c>
      <c r="D21" s="20" t="s">
        <v>30</v>
      </c>
      <c r="E21" s="20">
        <v>1436099.8800000001</v>
      </c>
      <c r="F21" s="20"/>
      <c r="G21" s="20"/>
      <c r="H21" s="20"/>
      <c r="I21" s="20"/>
      <c r="J21" s="20">
        <v>10463</v>
      </c>
      <c r="K21" s="20">
        <v>34000</v>
      </c>
      <c r="L21" s="20"/>
      <c r="M21" s="20"/>
      <c r="N21" s="20">
        <v>4000</v>
      </c>
      <c r="O21" s="20">
        <v>7436.6</v>
      </c>
      <c r="P21" s="20">
        <v>14666.96</v>
      </c>
      <c r="Q21" s="11"/>
      <c r="R21" s="11"/>
      <c r="S21" s="11"/>
      <c r="T21" s="11"/>
      <c r="U21" s="11"/>
    </row>
    <row r="22" spans="1:21" x14ac:dyDescent="0.35">
      <c r="A22" s="1" t="s">
        <v>37</v>
      </c>
      <c r="B22" s="1" t="s">
        <v>29</v>
      </c>
      <c r="C22" s="7">
        <v>2023</v>
      </c>
      <c r="D22" s="10" t="s">
        <v>31</v>
      </c>
      <c r="E22" s="10">
        <v>7641698.8400000017</v>
      </c>
      <c r="F22" s="10">
        <v>876489.28</v>
      </c>
      <c r="G22" s="10"/>
      <c r="H22" s="10">
        <v>658251.88</v>
      </c>
      <c r="I22" s="10">
        <v>38100</v>
      </c>
      <c r="J22" s="10">
        <v>256376</v>
      </c>
      <c r="K22" s="10">
        <v>97453.46</v>
      </c>
      <c r="L22" s="10">
        <v>26130</v>
      </c>
      <c r="M22" s="10"/>
      <c r="N22" s="10">
        <v>7653170.2599999998</v>
      </c>
      <c r="O22" s="10">
        <v>433149.77999999997</v>
      </c>
      <c r="P22" s="10">
        <v>404136.19</v>
      </c>
      <c r="Q22" s="11"/>
      <c r="R22" s="11"/>
      <c r="S22" s="11"/>
      <c r="T22" s="11"/>
      <c r="U22" s="11"/>
    </row>
    <row r="23" spans="1:21" x14ac:dyDescent="0.35">
      <c r="A23" s="1" t="s">
        <v>38</v>
      </c>
      <c r="B23" s="1" t="s">
        <v>29</v>
      </c>
      <c r="C23" s="7">
        <v>2023</v>
      </c>
      <c r="D23" s="10" t="s">
        <v>32</v>
      </c>
      <c r="E23" s="10">
        <v>154180</v>
      </c>
      <c r="F23" s="10">
        <v>22406</v>
      </c>
      <c r="G23" s="10"/>
      <c r="H23" s="10">
        <v>18000</v>
      </c>
      <c r="I23" s="10"/>
      <c r="J23" s="10">
        <v>10800</v>
      </c>
      <c r="K23" s="10">
        <v>36830</v>
      </c>
      <c r="L23" s="10"/>
      <c r="M23" s="10"/>
      <c r="N23" s="10">
        <v>149000</v>
      </c>
      <c r="O23" s="10">
        <v>5627.1799999999994</v>
      </c>
      <c r="P23" s="10">
        <v>9006.17</v>
      </c>
      <c r="Q23" s="11"/>
      <c r="R23" s="11"/>
      <c r="S23" s="11"/>
      <c r="T23" s="11"/>
      <c r="U23" s="11"/>
    </row>
    <row r="24" spans="1:21" x14ac:dyDescent="0.35">
      <c r="A24" s="1" t="s">
        <v>39</v>
      </c>
      <c r="B24" s="1" t="s">
        <v>29</v>
      </c>
      <c r="C24" s="7">
        <v>2023</v>
      </c>
      <c r="D24" s="10" t="s">
        <v>33</v>
      </c>
      <c r="E24" s="10">
        <v>3188571.9000000004</v>
      </c>
      <c r="F24" s="10">
        <v>389328.17</v>
      </c>
      <c r="G24" s="10"/>
      <c r="H24" s="10">
        <v>508340</v>
      </c>
      <c r="I24" s="10">
        <v>218600</v>
      </c>
      <c r="J24" s="10">
        <v>304108</v>
      </c>
      <c r="K24" s="10">
        <v>136619.69</v>
      </c>
      <c r="L24" s="10"/>
      <c r="M24" s="10"/>
      <c r="N24" s="10">
        <v>3349618.3000000003</v>
      </c>
      <c r="O24" s="10">
        <v>346282.81</v>
      </c>
      <c r="P24" s="10">
        <v>204667.1</v>
      </c>
      <c r="Q24" s="11"/>
      <c r="R24" s="11"/>
      <c r="S24" s="11"/>
      <c r="T24" s="11"/>
      <c r="U24" s="11"/>
    </row>
    <row r="25" spans="1:21" x14ac:dyDescent="0.35">
      <c r="A25" s="1" t="s">
        <v>40</v>
      </c>
      <c r="B25" s="1" t="s">
        <v>29</v>
      </c>
      <c r="C25" s="7">
        <v>2023</v>
      </c>
      <c r="D25" s="1" t="s">
        <v>34</v>
      </c>
      <c r="E25" s="10">
        <v>10126603.74</v>
      </c>
      <c r="F25" s="10">
        <v>208621.27999999994</v>
      </c>
      <c r="G25" s="10">
        <v>0</v>
      </c>
      <c r="H25" s="10">
        <v>323011.67000000004</v>
      </c>
      <c r="I25" s="10">
        <v>99761.089999999982</v>
      </c>
      <c r="J25" s="10">
        <v>393903.9</v>
      </c>
      <c r="K25" s="10">
        <v>323541.26000000007</v>
      </c>
      <c r="L25" s="10">
        <v>192075.39</v>
      </c>
      <c r="M25" s="10">
        <v>0</v>
      </c>
      <c r="N25" s="10">
        <v>1435763.0100000002</v>
      </c>
      <c r="O25" s="10">
        <v>249319.92999999976</v>
      </c>
      <c r="P25" s="10">
        <v>287647.75000000006</v>
      </c>
      <c r="Q25" s="11"/>
      <c r="R25" s="11"/>
      <c r="S25" s="11"/>
      <c r="T25" s="11"/>
      <c r="U25" s="11"/>
    </row>
    <row r="26" spans="1:21" ht="15" thickBot="1" x14ac:dyDescent="0.4">
      <c r="A26" s="21" t="s">
        <v>41</v>
      </c>
      <c r="B26" s="21" t="s">
        <v>29</v>
      </c>
      <c r="C26" s="22">
        <v>2023</v>
      </c>
      <c r="D26" s="21" t="s">
        <v>35</v>
      </c>
      <c r="E26" s="24">
        <v>1276409.3500000001</v>
      </c>
      <c r="F26" s="24">
        <v>63140.21</v>
      </c>
      <c r="G26" s="24"/>
      <c r="H26" s="24"/>
      <c r="I26" s="24">
        <v>14962.08</v>
      </c>
      <c r="J26" s="24">
        <v>23800</v>
      </c>
      <c r="K26" s="24">
        <v>49287</v>
      </c>
      <c r="L26" s="24">
        <v>12300</v>
      </c>
      <c r="M26" s="24"/>
      <c r="N26" s="24">
        <v>292048</v>
      </c>
      <c r="O26" s="24">
        <v>103385.64</v>
      </c>
      <c r="P26" s="24">
        <v>44938.83</v>
      </c>
      <c r="Q26" s="11"/>
      <c r="R26" s="11"/>
      <c r="S26" s="11"/>
      <c r="T26" s="11"/>
      <c r="U26" s="11"/>
    </row>
    <row r="27" spans="1:21" x14ac:dyDescent="0.35">
      <c r="A27" s="1" t="s">
        <v>36</v>
      </c>
      <c r="B27" s="17" t="s">
        <v>29</v>
      </c>
      <c r="C27" s="18">
        <v>2024</v>
      </c>
      <c r="D27" s="20" t="s">
        <v>30</v>
      </c>
      <c r="E27" s="20">
        <v>1533901.8699999999</v>
      </c>
      <c r="F27" s="20"/>
      <c r="G27" s="20"/>
      <c r="H27" s="20"/>
      <c r="I27" s="20"/>
      <c r="J27" s="20">
        <v>26300</v>
      </c>
      <c r="K27" s="20">
        <v>12000</v>
      </c>
      <c r="L27" s="20"/>
      <c r="M27" s="20"/>
      <c r="N27" s="20"/>
      <c r="O27" s="20">
        <v>25290.91</v>
      </c>
      <c r="P27" s="20">
        <v>100458.85999999999</v>
      </c>
      <c r="Q27" s="11"/>
      <c r="R27" s="11"/>
      <c r="S27" s="11"/>
      <c r="T27" s="11"/>
      <c r="U27" s="11"/>
    </row>
    <row r="28" spans="1:21" x14ac:dyDescent="0.35">
      <c r="A28" s="1" t="s">
        <v>37</v>
      </c>
      <c r="B28" s="1" t="s">
        <v>29</v>
      </c>
      <c r="C28" s="7">
        <v>2024</v>
      </c>
      <c r="D28" s="10" t="s">
        <v>31</v>
      </c>
      <c r="E28" s="10">
        <v>7901419.5099999998</v>
      </c>
      <c r="F28" s="10">
        <v>948596.4</v>
      </c>
      <c r="G28" s="10"/>
      <c r="H28" s="10">
        <v>666799.14</v>
      </c>
      <c r="I28" s="10">
        <v>71275</v>
      </c>
      <c r="J28" s="10">
        <v>568844.06000000006</v>
      </c>
      <c r="K28" s="10">
        <v>141577.45000000001</v>
      </c>
      <c r="L28" s="10">
        <v>37296.699999999997</v>
      </c>
      <c r="M28" s="10"/>
      <c r="N28" s="10">
        <v>7730624.25</v>
      </c>
      <c r="O28" s="10">
        <v>413969.37</v>
      </c>
      <c r="P28" s="10">
        <v>404068.44</v>
      </c>
      <c r="Q28" s="11"/>
      <c r="R28" s="11"/>
      <c r="S28" s="11"/>
      <c r="T28" s="11"/>
      <c r="U28" s="11"/>
    </row>
    <row r="29" spans="1:21" x14ac:dyDescent="0.35">
      <c r="A29" s="1" t="s">
        <v>38</v>
      </c>
      <c r="B29" s="1" t="s">
        <v>29</v>
      </c>
      <c r="C29" s="7">
        <v>2024</v>
      </c>
      <c r="D29" s="10" t="s">
        <v>32</v>
      </c>
      <c r="E29" s="10">
        <v>197909.9</v>
      </c>
      <c r="F29" s="10">
        <v>17034</v>
      </c>
      <c r="G29" s="10"/>
      <c r="H29" s="10"/>
      <c r="I29" s="10"/>
      <c r="J29" s="10">
        <v>16619</v>
      </c>
      <c r="K29" s="10"/>
      <c r="L29" s="10"/>
      <c r="M29" s="10"/>
      <c r="N29" s="10">
        <v>145700</v>
      </c>
      <c r="O29" s="10">
        <v>1351.5900000000001</v>
      </c>
      <c r="P29" s="10">
        <v>8340.83</v>
      </c>
      <c r="Q29" s="11"/>
      <c r="R29" s="11"/>
      <c r="S29" s="11"/>
      <c r="T29" s="11"/>
      <c r="U29" s="11"/>
    </row>
    <row r="30" spans="1:21" x14ac:dyDescent="0.35">
      <c r="A30" s="1" t="s">
        <v>39</v>
      </c>
      <c r="B30" s="1" t="s">
        <v>29</v>
      </c>
      <c r="C30" s="7">
        <v>2024</v>
      </c>
      <c r="D30" s="10" t="s">
        <v>33</v>
      </c>
      <c r="E30" s="10">
        <v>3146132.3499999996</v>
      </c>
      <c r="F30" s="10">
        <v>383515.56</v>
      </c>
      <c r="G30" s="10"/>
      <c r="H30" s="10">
        <v>482860.01</v>
      </c>
      <c r="I30" s="10">
        <v>271182.59999999998</v>
      </c>
      <c r="J30" s="10">
        <v>582845.37</v>
      </c>
      <c r="K30" s="10">
        <v>101021.37</v>
      </c>
      <c r="L30" s="10">
        <v>66815.75</v>
      </c>
      <c r="M30" s="10"/>
      <c r="N30" s="10">
        <v>3377360.93</v>
      </c>
      <c r="O30" s="10">
        <v>234786.89000000004</v>
      </c>
      <c r="P30" s="10">
        <v>190773.64</v>
      </c>
      <c r="Q30" s="11"/>
      <c r="R30" s="11"/>
      <c r="S30" s="11"/>
      <c r="T30" s="11"/>
      <c r="U30" s="11"/>
    </row>
    <row r="31" spans="1:21" x14ac:dyDescent="0.35">
      <c r="A31" s="1" t="s">
        <v>40</v>
      </c>
      <c r="B31" s="1" t="s">
        <v>29</v>
      </c>
      <c r="C31" s="7">
        <v>2024</v>
      </c>
      <c r="D31" s="1" t="s">
        <v>34</v>
      </c>
      <c r="E31" s="10">
        <v>10485707.399999999</v>
      </c>
      <c r="F31" s="10">
        <v>232977.27000000005</v>
      </c>
      <c r="G31" s="10">
        <v>0</v>
      </c>
      <c r="H31" s="10">
        <v>394313.81999999995</v>
      </c>
      <c r="I31" s="10">
        <v>81239.12</v>
      </c>
      <c r="J31" s="10">
        <v>644274.24</v>
      </c>
      <c r="K31" s="10">
        <v>254989.25999999995</v>
      </c>
      <c r="L31" s="10">
        <v>85000</v>
      </c>
      <c r="M31" s="10">
        <v>0</v>
      </c>
      <c r="N31" s="10">
        <v>1295784.899999999</v>
      </c>
      <c r="O31" s="10">
        <v>274952.13</v>
      </c>
      <c r="P31" s="10">
        <v>288771.50000000006</v>
      </c>
      <c r="Q31" s="11"/>
      <c r="R31" s="11"/>
      <c r="S31" s="11"/>
      <c r="T31" s="11"/>
      <c r="U31" s="11"/>
    </row>
    <row r="32" spans="1:21" ht="15" thickBot="1" x14ac:dyDescent="0.4">
      <c r="A32" s="21" t="s">
        <v>41</v>
      </c>
      <c r="B32" s="21" t="s">
        <v>29</v>
      </c>
      <c r="C32" s="22">
        <v>2024</v>
      </c>
      <c r="D32" s="21" t="s">
        <v>35</v>
      </c>
      <c r="E32" s="24">
        <v>1398919.5800000003</v>
      </c>
      <c r="F32" s="24">
        <v>74695.34</v>
      </c>
      <c r="G32" s="24"/>
      <c r="H32" s="24"/>
      <c r="I32" s="24">
        <v>14640</v>
      </c>
      <c r="J32" s="24">
        <v>58862.06</v>
      </c>
      <c r="K32" s="24">
        <v>32950</v>
      </c>
      <c r="L32" s="24">
        <v>30300</v>
      </c>
      <c r="M32" s="24"/>
      <c r="N32" s="24">
        <v>236158.37</v>
      </c>
      <c r="O32" s="24">
        <v>92169.360000000015</v>
      </c>
      <c r="P32" s="24">
        <v>41578.879999999997</v>
      </c>
      <c r="Q32" s="11"/>
      <c r="R32" s="11"/>
      <c r="S32" s="11"/>
      <c r="T32" s="11"/>
      <c r="U32" s="11"/>
    </row>
    <row r="33" spans="1:21" x14ac:dyDescent="0.35">
      <c r="A33" s="17" t="s">
        <v>42</v>
      </c>
      <c r="B33" s="17" t="s">
        <v>29</v>
      </c>
      <c r="C33" s="18">
        <v>2025</v>
      </c>
      <c r="D33" s="20" t="s">
        <v>30</v>
      </c>
      <c r="E33" s="20">
        <v>1038605.33</v>
      </c>
      <c r="F33" s="20"/>
      <c r="G33" s="20"/>
      <c r="H33" s="20"/>
      <c r="I33" s="20"/>
      <c r="J33" s="20">
        <v>6300</v>
      </c>
      <c r="K33" s="20">
        <v>29725.52</v>
      </c>
      <c r="L33" s="20"/>
      <c r="M33" s="20"/>
      <c r="N33" s="20"/>
      <c r="O33" s="20">
        <v>11533.63</v>
      </c>
      <c r="P33" s="20">
        <v>116164.75</v>
      </c>
      <c r="Q33" s="11"/>
      <c r="R33" s="11"/>
      <c r="S33" s="11"/>
      <c r="T33" s="11"/>
      <c r="U33" s="11"/>
    </row>
    <row r="34" spans="1:21" x14ac:dyDescent="0.35">
      <c r="A34" s="1" t="s">
        <v>43</v>
      </c>
      <c r="B34" s="1" t="s">
        <v>29</v>
      </c>
      <c r="C34" s="7">
        <v>2025</v>
      </c>
      <c r="D34" s="10" t="s">
        <v>31</v>
      </c>
      <c r="E34" s="10">
        <v>5955989.2599999998</v>
      </c>
      <c r="F34" s="10">
        <v>755559.61</v>
      </c>
      <c r="G34" s="10"/>
      <c r="H34" s="10">
        <v>531905.01</v>
      </c>
      <c r="I34" s="10">
        <v>106600</v>
      </c>
      <c r="J34" s="10">
        <v>323670.38</v>
      </c>
      <c r="K34" s="10">
        <v>193103.35999999999</v>
      </c>
      <c r="L34" s="10">
        <v>66939.149999999994</v>
      </c>
      <c r="M34" s="10"/>
      <c r="N34" s="10">
        <v>6220215.1299999999</v>
      </c>
      <c r="O34" s="10">
        <v>256769.97</v>
      </c>
      <c r="P34" s="10">
        <v>284211.8</v>
      </c>
      <c r="Q34" s="11"/>
      <c r="R34" s="11"/>
      <c r="S34" s="11"/>
      <c r="T34" s="11"/>
      <c r="U34" s="11"/>
    </row>
    <row r="35" spans="1:21" x14ac:dyDescent="0.35">
      <c r="A35" s="1" t="s">
        <v>44</v>
      </c>
      <c r="B35" s="1" t="s">
        <v>29</v>
      </c>
      <c r="C35" s="7">
        <v>2025</v>
      </c>
      <c r="D35" s="10" t="s">
        <v>32</v>
      </c>
      <c r="E35" s="10">
        <v>113671.5</v>
      </c>
      <c r="F35" s="10">
        <v>20250</v>
      </c>
      <c r="G35" s="10"/>
      <c r="H35" s="10"/>
      <c r="I35" s="10">
        <v>11900</v>
      </c>
      <c r="J35" s="10">
        <v>20827.690000000002</v>
      </c>
      <c r="K35" s="10"/>
      <c r="L35" s="10">
        <v>54670</v>
      </c>
      <c r="M35" s="10"/>
      <c r="N35" s="10">
        <v>130043.33</v>
      </c>
      <c r="O35" s="10">
        <v>165</v>
      </c>
      <c r="P35" s="10">
        <v>5907.07</v>
      </c>
      <c r="Q35" s="11"/>
      <c r="R35" s="11"/>
      <c r="S35" s="11"/>
      <c r="T35" s="11"/>
      <c r="U35" s="11"/>
    </row>
    <row r="36" spans="1:21" x14ac:dyDescent="0.35">
      <c r="A36" s="1" t="s">
        <v>45</v>
      </c>
      <c r="B36" s="1" t="s">
        <v>29</v>
      </c>
      <c r="C36" s="7">
        <v>2025</v>
      </c>
      <c r="D36" s="10" t="s">
        <v>33</v>
      </c>
      <c r="E36" s="38">
        <v>2425766.3299999996</v>
      </c>
      <c r="F36" s="38">
        <v>279826.46000000002</v>
      </c>
      <c r="G36" s="38"/>
      <c r="H36" s="38">
        <v>367293.33</v>
      </c>
      <c r="I36" s="38">
        <v>167130</v>
      </c>
      <c r="J36" s="38">
        <v>389858.69</v>
      </c>
      <c r="K36" s="38">
        <v>95098.92</v>
      </c>
      <c r="L36" s="38">
        <v>48975</v>
      </c>
      <c r="M36" s="38"/>
      <c r="N36" s="38">
        <v>2419476.9399999995</v>
      </c>
      <c r="O36" s="38">
        <v>178812.87</v>
      </c>
      <c r="P36" s="38">
        <v>138667.75</v>
      </c>
      <c r="Q36" s="11"/>
      <c r="R36" s="11"/>
      <c r="S36" s="11"/>
      <c r="T36" s="11"/>
      <c r="U36" s="11"/>
    </row>
    <row r="37" spans="1:21" x14ac:dyDescent="0.35">
      <c r="A37" s="1" t="s">
        <v>46</v>
      </c>
      <c r="B37" s="1" t="s">
        <v>29</v>
      </c>
      <c r="C37" s="7">
        <v>2025</v>
      </c>
      <c r="D37" s="1" t="s">
        <v>34</v>
      </c>
      <c r="E37" s="10">
        <v>7537846.3400000017</v>
      </c>
      <c r="F37" s="10">
        <v>191462.97999999986</v>
      </c>
      <c r="G37" s="10">
        <v>0</v>
      </c>
      <c r="H37" s="10">
        <v>373355.51</v>
      </c>
      <c r="I37" s="10">
        <v>102817.75</v>
      </c>
      <c r="J37" s="10">
        <v>397965.00000000012</v>
      </c>
      <c r="K37" s="10">
        <v>205918.83000000005</v>
      </c>
      <c r="L37" s="10">
        <v>61800</v>
      </c>
      <c r="M37" s="10">
        <v>0</v>
      </c>
      <c r="N37" s="10">
        <v>1081757.7400000012</v>
      </c>
      <c r="O37" s="10">
        <v>203202.27000000011</v>
      </c>
      <c r="P37" s="10">
        <v>172697.89000000007</v>
      </c>
      <c r="Q37" s="11"/>
      <c r="R37" s="11"/>
      <c r="S37" s="11"/>
      <c r="T37" s="11"/>
      <c r="U37" s="11"/>
    </row>
    <row r="38" spans="1:21" ht="15" thickBot="1" x14ac:dyDescent="0.4">
      <c r="A38" s="21" t="s">
        <v>47</v>
      </c>
      <c r="B38" s="21" t="s">
        <v>29</v>
      </c>
      <c r="C38" s="22">
        <v>2025</v>
      </c>
      <c r="D38" s="21" t="s">
        <v>35</v>
      </c>
      <c r="E38" s="24">
        <v>1030667.52</v>
      </c>
      <c r="F38" s="24">
        <v>56085.34</v>
      </c>
      <c r="G38" s="24"/>
      <c r="H38" s="24">
        <v>4640</v>
      </c>
      <c r="I38" s="24">
        <v>9555.39</v>
      </c>
      <c r="J38" s="24">
        <v>31000</v>
      </c>
      <c r="K38" s="24">
        <v>16724.490000000002</v>
      </c>
      <c r="L38" s="24"/>
      <c r="M38" s="24"/>
      <c r="N38" s="24">
        <v>141592</v>
      </c>
      <c r="O38" s="24">
        <v>83253.850000000006</v>
      </c>
      <c r="P38" s="24">
        <v>26369.38</v>
      </c>
      <c r="Q38" s="11"/>
      <c r="R38" s="11"/>
      <c r="S38" s="11"/>
      <c r="T38" s="11"/>
      <c r="U38" s="11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2E39A-DE71-4066-9D66-7C2222B2F7DE}">
  <dimension ref="A1:P45"/>
  <sheetViews>
    <sheetView topLeftCell="A22" zoomScale="86" zoomScaleNormal="86" workbookViewId="0">
      <selection activeCell="G14" sqref="G14"/>
    </sheetView>
  </sheetViews>
  <sheetFormatPr defaultColWidth="9.36328125" defaultRowHeight="14.5" x14ac:dyDescent="0.35"/>
  <cols>
    <col min="1" max="1" width="5.36328125" style="5" customWidth="1"/>
    <col min="2" max="2" width="25.54296875" style="5" customWidth="1"/>
    <col min="3" max="3" width="8.36328125" style="8" customWidth="1"/>
    <col min="4" max="4" width="40.6328125" style="6" customWidth="1"/>
    <col min="5" max="5" width="20.36328125" style="5" customWidth="1"/>
    <col min="6" max="6" width="19.36328125" style="5" customWidth="1"/>
    <col min="7" max="7" width="17.36328125" style="5" customWidth="1"/>
    <col min="8" max="8" width="16.6328125" style="5" customWidth="1"/>
    <col min="9" max="10" width="13.6328125" style="5" customWidth="1"/>
    <col min="11" max="11" width="16" style="5" customWidth="1"/>
    <col min="12" max="12" width="18.6328125" style="5" customWidth="1"/>
    <col min="13" max="13" width="13.453125" style="5" customWidth="1"/>
    <col min="14" max="14" width="11" style="5" customWidth="1"/>
    <col min="15" max="15" width="11.6328125" style="5" customWidth="1"/>
    <col min="16" max="16" width="15.54296875" style="5" customWidth="1"/>
    <col min="17" max="16384" width="9.36328125" style="5"/>
  </cols>
  <sheetData>
    <row r="1" spans="1:16" x14ac:dyDescent="0.35">
      <c r="A1" s="9" t="s">
        <v>59</v>
      </c>
    </row>
    <row r="3" spans="1:16" ht="72.5" x14ac:dyDescent="0.35">
      <c r="A3" s="3" t="s">
        <v>10</v>
      </c>
      <c r="B3" s="3" t="s">
        <v>11</v>
      </c>
      <c r="C3" s="3" t="s">
        <v>12</v>
      </c>
      <c r="D3" s="3" t="s">
        <v>13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6</v>
      </c>
      <c r="L3" s="4" t="s">
        <v>7</v>
      </c>
      <c r="M3" s="4" t="s">
        <v>14</v>
      </c>
      <c r="N3" s="4" t="s">
        <v>15</v>
      </c>
      <c r="O3" s="4" t="s">
        <v>8</v>
      </c>
      <c r="P3" s="4" t="s">
        <v>9</v>
      </c>
    </row>
    <row r="4" spans="1:16" x14ac:dyDescent="0.35">
      <c r="A4" s="7">
        <v>1</v>
      </c>
      <c r="B4" s="1" t="s">
        <v>48</v>
      </c>
      <c r="C4" s="7">
        <v>2020</v>
      </c>
      <c r="D4" s="48" t="s">
        <v>16</v>
      </c>
      <c r="E4" s="10">
        <v>60635.75</v>
      </c>
      <c r="F4" s="10">
        <v>2801.4</v>
      </c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35">
      <c r="A5" s="7">
        <v>2</v>
      </c>
      <c r="B5" s="1" t="s">
        <v>48</v>
      </c>
      <c r="C5" s="7">
        <v>2020</v>
      </c>
      <c r="D5" s="2" t="s">
        <v>17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x14ac:dyDescent="0.35">
      <c r="A6" s="7">
        <v>3</v>
      </c>
      <c r="B6" s="1" t="s">
        <v>48</v>
      </c>
      <c r="C6" s="7">
        <v>2020</v>
      </c>
      <c r="D6" s="48" t="s">
        <v>18</v>
      </c>
      <c r="E6" s="10">
        <v>21660</v>
      </c>
      <c r="F6" s="10">
        <v>4671.6000000000004</v>
      </c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x14ac:dyDescent="0.35">
      <c r="A7" s="7">
        <v>4</v>
      </c>
      <c r="B7" s="1" t="s">
        <v>48</v>
      </c>
      <c r="C7" s="7">
        <v>2020</v>
      </c>
      <c r="D7" s="48" t="s">
        <v>19</v>
      </c>
      <c r="E7" s="10">
        <v>35000</v>
      </c>
      <c r="F7" s="10">
        <v>2150</v>
      </c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x14ac:dyDescent="0.35">
      <c r="A8" s="7">
        <v>5</v>
      </c>
      <c r="B8" s="1" t="s">
        <v>48</v>
      </c>
      <c r="C8" s="7">
        <v>2020</v>
      </c>
      <c r="D8" s="48" t="s">
        <v>20</v>
      </c>
      <c r="E8" s="10">
        <v>235933</v>
      </c>
      <c r="F8" s="10">
        <v>30087.84</v>
      </c>
      <c r="G8" s="10"/>
      <c r="H8" s="10"/>
      <c r="I8" s="10">
        <v>11500</v>
      </c>
      <c r="J8" s="10"/>
      <c r="K8" s="10"/>
      <c r="L8" s="10"/>
      <c r="M8" s="10"/>
      <c r="N8" s="10"/>
      <c r="O8" s="10"/>
      <c r="P8" s="10"/>
    </row>
    <row r="9" spans="1:16" x14ac:dyDescent="0.35">
      <c r="A9" s="7">
        <v>6</v>
      </c>
      <c r="B9" s="1" t="s">
        <v>48</v>
      </c>
      <c r="C9" s="7">
        <v>2020</v>
      </c>
      <c r="D9" s="2" t="s">
        <v>21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29.5" thickBot="1" x14ac:dyDescent="0.4">
      <c r="A10" s="22">
        <v>7</v>
      </c>
      <c r="B10" s="21" t="s">
        <v>48</v>
      </c>
      <c r="C10" s="22">
        <v>2020</v>
      </c>
      <c r="D10" s="66" t="s">
        <v>22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spans="1:16" x14ac:dyDescent="0.35">
      <c r="A11" s="27">
        <v>1</v>
      </c>
      <c r="B11" s="26" t="s">
        <v>48</v>
      </c>
      <c r="C11" s="27">
        <v>2021</v>
      </c>
      <c r="D11" s="67" t="s">
        <v>16</v>
      </c>
      <c r="E11" s="29">
        <v>24154.7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x14ac:dyDescent="0.35">
      <c r="A12" s="7">
        <v>2</v>
      </c>
      <c r="B12" s="1" t="s">
        <v>48</v>
      </c>
      <c r="C12" s="7">
        <v>2021</v>
      </c>
      <c r="D12" s="2" t="s">
        <v>17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x14ac:dyDescent="0.35">
      <c r="A13" s="7">
        <v>3</v>
      </c>
      <c r="B13" s="1" t="s">
        <v>48</v>
      </c>
      <c r="C13" s="7">
        <v>2021</v>
      </c>
      <c r="D13" s="48" t="s">
        <v>18</v>
      </c>
      <c r="E13" s="10">
        <v>57660</v>
      </c>
      <c r="F13" s="10">
        <v>10323.200000000001</v>
      </c>
      <c r="G13" s="10"/>
      <c r="H13" s="10"/>
      <c r="I13" s="10">
        <v>1000</v>
      </c>
      <c r="J13" s="10"/>
      <c r="K13" s="10"/>
      <c r="L13" s="10"/>
      <c r="M13" s="10"/>
      <c r="N13" s="10"/>
      <c r="O13" s="10"/>
      <c r="P13" s="10"/>
    </row>
    <row r="14" spans="1:16" x14ac:dyDescent="0.35">
      <c r="A14" s="7">
        <v>4</v>
      </c>
      <c r="B14" s="1" t="s">
        <v>48</v>
      </c>
      <c r="C14" s="7">
        <v>2021</v>
      </c>
      <c r="D14" s="48" t="s">
        <v>19</v>
      </c>
      <c r="E14" s="10">
        <v>49838.55</v>
      </c>
      <c r="F14" s="10">
        <v>2390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 x14ac:dyDescent="0.35">
      <c r="A15" s="7">
        <v>5</v>
      </c>
      <c r="B15" s="1" t="s">
        <v>48</v>
      </c>
      <c r="C15" s="7">
        <v>2021</v>
      </c>
      <c r="D15" s="48" t="s">
        <v>20</v>
      </c>
      <c r="E15" s="10">
        <v>358730</v>
      </c>
      <c r="F15" s="10">
        <v>43034.5</v>
      </c>
      <c r="G15" s="10"/>
      <c r="H15" s="10"/>
      <c r="I15" s="10">
        <v>5500</v>
      </c>
      <c r="J15" s="10"/>
      <c r="K15" s="10"/>
      <c r="L15" s="10"/>
      <c r="M15" s="10"/>
      <c r="N15" s="10"/>
      <c r="O15" s="10"/>
      <c r="P15" s="10"/>
    </row>
    <row r="16" spans="1:16" x14ac:dyDescent="0.35">
      <c r="A16" s="7">
        <v>6</v>
      </c>
      <c r="B16" s="1" t="s">
        <v>48</v>
      </c>
      <c r="C16" s="7">
        <v>2021</v>
      </c>
      <c r="D16" s="2" t="s">
        <v>21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29.5" thickBot="1" x14ac:dyDescent="0.4">
      <c r="A17" s="22">
        <v>7</v>
      </c>
      <c r="B17" s="21" t="s">
        <v>48</v>
      </c>
      <c r="C17" s="22">
        <v>2021</v>
      </c>
      <c r="D17" s="66" t="s">
        <v>22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</row>
    <row r="18" spans="1:16" x14ac:dyDescent="0.35">
      <c r="A18" s="27">
        <v>1</v>
      </c>
      <c r="B18" s="26" t="s">
        <v>48</v>
      </c>
      <c r="C18" s="27">
        <v>2022</v>
      </c>
      <c r="D18" s="67" t="s">
        <v>16</v>
      </c>
      <c r="E18" s="29">
        <v>63306.59</v>
      </c>
      <c r="F18" s="29">
        <v>2433.04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x14ac:dyDescent="0.35">
      <c r="A19" s="7">
        <v>2</v>
      </c>
      <c r="B19" s="1" t="s">
        <v>48</v>
      </c>
      <c r="C19" s="7">
        <v>2022</v>
      </c>
      <c r="D19" s="2" t="s">
        <v>17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x14ac:dyDescent="0.35">
      <c r="A20" s="7">
        <v>3</v>
      </c>
      <c r="B20" s="1" t="s">
        <v>48</v>
      </c>
      <c r="C20" s="7">
        <v>2022</v>
      </c>
      <c r="D20" s="48" t="s">
        <v>18</v>
      </c>
      <c r="E20" s="10">
        <v>115160</v>
      </c>
      <c r="F20" s="10">
        <v>20679</v>
      </c>
      <c r="G20" s="10"/>
      <c r="H20" s="10">
        <v>1000</v>
      </c>
      <c r="I20" s="10"/>
      <c r="J20" s="10"/>
      <c r="K20" s="10"/>
      <c r="L20" s="10"/>
      <c r="M20" s="10"/>
      <c r="N20" s="10"/>
      <c r="O20" s="10"/>
      <c r="P20" s="10"/>
    </row>
    <row r="21" spans="1:16" x14ac:dyDescent="0.35">
      <c r="A21" s="7">
        <v>4</v>
      </c>
      <c r="B21" s="1" t="s">
        <v>48</v>
      </c>
      <c r="C21" s="7">
        <v>2022</v>
      </c>
      <c r="D21" s="48" t="s">
        <v>19</v>
      </c>
      <c r="E21" s="10">
        <v>62277.15</v>
      </c>
      <c r="F21" s="10">
        <v>3500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x14ac:dyDescent="0.35">
      <c r="A22" s="7">
        <v>5</v>
      </c>
      <c r="B22" s="1" t="s">
        <v>48</v>
      </c>
      <c r="C22" s="7">
        <v>2022</v>
      </c>
      <c r="D22" s="48" t="s">
        <v>20</v>
      </c>
      <c r="E22" s="10">
        <v>318290</v>
      </c>
      <c r="F22" s="10">
        <v>39568</v>
      </c>
      <c r="G22" s="10"/>
      <c r="H22" s="10">
        <v>2500</v>
      </c>
      <c r="I22" s="10"/>
      <c r="J22" s="10"/>
      <c r="K22" s="10"/>
      <c r="L22" s="10"/>
      <c r="M22" s="10"/>
      <c r="N22" s="10"/>
      <c r="O22" s="10"/>
      <c r="P22" s="10"/>
    </row>
    <row r="23" spans="1:16" x14ac:dyDescent="0.35">
      <c r="A23" s="7">
        <v>6</v>
      </c>
      <c r="B23" s="1" t="s">
        <v>48</v>
      </c>
      <c r="C23" s="7">
        <v>2022</v>
      </c>
      <c r="D23" s="2" t="s">
        <v>21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 ht="29.5" thickBot="1" x14ac:dyDescent="0.4">
      <c r="A24" s="22">
        <v>7</v>
      </c>
      <c r="B24" s="21" t="s">
        <v>48</v>
      </c>
      <c r="C24" s="22">
        <v>2022</v>
      </c>
      <c r="D24" s="66" t="s">
        <v>22</v>
      </c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1:16" x14ac:dyDescent="0.35">
      <c r="A25" s="27">
        <v>1</v>
      </c>
      <c r="B25" s="26" t="s">
        <v>48</v>
      </c>
      <c r="C25" s="27">
        <v>2023</v>
      </c>
      <c r="D25" s="67" t="s">
        <v>16</v>
      </c>
      <c r="E25" s="29">
        <v>76882.02</v>
      </c>
      <c r="F25" s="29">
        <v>4200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16" x14ac:dyDescent="0.35">
      <c r="A26" s="7">
        <v>2</v>
      </c>
      <c r="B26" s="1" t="s">
        <v>48</v>
      </c>
      <c r="C26" s="7">
        <v>2023</v>
      </c>
      <c r="D26" s="2" t="s">
        <v>17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x14ac:dyDescent="0.35">
      <c r="A27" s="7">
        <v>3</v>
      </c>
      <c r="B27" s="1" t="s">
        <v>48</v>
      </c>
      <c r="C27" s="7">
        <v>2023</v>
      </c>
      <c r="D27" s="48" t="s">
        <v>18</v>
      </c>
      <c r="E27" s="10">
        <v>104580</v>
      </c>
      <c r="F27" s="10">
        <v>18382.400000000001</v>
      </c>
      <c r="G27" s="10"/>
      <c r="H27" s="10">
        <v>1000</v>
      </c>
      <c r="I27" s="10"/>
      <c r="J27" s="10"/>
      <c r="K27" s="10"/>
      <c r="L27" s="10"/>
      <c r="M27" s="10"/>
      <c r="N27" s="10"/>
      <c r="O27" s="10"/>
      <c r="P27" s="10"/>
    </row>
    <row r="28" spans="1:16" x14ac:dyDescent="0.35">
      <c r="A28" s="7">
        <v>4</v>
      </c>
      <c r="B28" s="1" t="s">
        <v>48</v>
      </c>
      <c r="C28" s="7">
        <v>2023</v>
      </c>
      <c r="D28" s="48" t="s">
        <v>19</v>
      </c>
      <c r="E28" s="10">
        <v>62277.15</v>
      </c>
      <c r="F28" s="10">
        <v>3800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x14ac:dyDescent="0.35">
      <c r="A29" s="7">
        <v>5</v>
      </c>
      <c r="B29" s="1" t="s">
        <v>48</v>
      </c>
      <c r="C29" s="7">
        <v>2023</v>
      </c>
      <c r="D29" s="48" t="s">
        <v>20</v>
      </c>
      <c r="E29" s="10">
        <v>403040</v>
      </c>
      <c r="F29" s="10">
        <v>53487.4</v>
      </c>
      <c r="G29" s="10"/>
      <c r="H29" s="10">
        <v>3500</v>
      </c>
      <c r="I29" s="10">
        <v>500</v>
      </c>
      <c r="J29" s="10"/>
      <c r="K29" s="10"/>
      <c r="L29" s="10"/>
      <c r="M29" s="10"/>
      <c r="N29" s="10"/>
      <c r="O29" s="10"/>
      <c r="P29" s="10"/>
    </row>
    <row r="30" spans="1:16" x14ac:dyDescent="0.35">
      <c r="A30" s="7">
        <v>6</v>
      </c>
      <c r="B30" s="1" t="s">
        <v>48</v>
      </c>
      <c r="C30" s="7">
        <v>2023</v>
      </c>
      <c r="D30" s="2" t="s">
        <v>21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 ht="29.5" thickBot="1" x14ac:dyDescent="0.4">
      <c r="A31" s="22">
        <v>7</v>
      </c>
      <c r="B31" s="21" t="s">
        <v>48</v>
      </c>
      <c r="C31" s="22">
        <v>2023</v>
      </c>
      <c r="D31" s="66" t="s">
        <v>22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6" x14ac:dyDescent="0.35">
      <c r="A32" s="27">
        <v>1</v>
      </c>
      <c r="B32" s="26" t="s">
        <v>48</v>
      </c>
      <c r="C32" s="27">
        <v>2024</v>
      </c>
      <c r="D32" s="67" t="s">
        <v>16</v>
      </c>
      <c r="E32" s="29">
        <v>99059.91</v>
      </c>
      <c r="F32" s="29">
        <v>4375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1:16" x14ac:dyDescent="0.35">
      <c r="A33" s="7">
        <v>2</v>
      </c>
      <c r="B33" s="1" t="s">
        <v>48</v>
      </c>
      <c r="C33" s="7">
        <v>2024</v>
      </c>
      <c r="D33" s="2" t="s">
        <v>17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x14ac:dyDescent="0.35">
      <c r="A34" s="7">
        <v>3</v>
      </c>
      <c r="B34" s="1" t="s">
        <v>48</v>
      </c>
      <c r="C34" s="7">
        <v>2024</v>
      </c>
      <c r="D34" s="48" t="s">
        <v>18</v>
      </c>
      <c r="E34" s="10">
        <v>138992</v>
      </c>
      <c r="F34" s="10">
        <v>23876.400000000001</v>
      </c>
      <c r="G34" s="10"/>
      <c r="H34" s="10">
        <v>4600</v>
      </c>
      <c r="I34" s="10">
        <v>2000</v>
      </c>
      <c r="J34" s="10"/>
      <c r="K34" s="10"/>
      <c r="L34" s="10"/>
      <c r="M34" s="10"/>
      <c r="N34" s="10"/>
      <c r="O34" s="10"/>
      <c r="P34" s="10"/>
    </row>
    <row r="35" spans="1:16" x14ac:dyDescent="0.35">
      <c r="A35" s="7">
        <v>4</v>
      </c>
      <c r="B35" s="1" t="s">
        <v>48</v>
      </c>
      <c r="C35" s="7">
        <v>2024</v>
      </c>
      <c r="D35" s="48" t="s">
        <v>19</v>
      </c>
      <c r="E35" s="10">
        <v>71644.25</v>
      </c>
      <c r="F35" s="10">
        <v>4427.3999999999996</v>
      </c>
      <c r="G35" s="10"/>
      <c r="H35" s="10">
        <v>1100</v>
      </c>
      <c r="I35" s="10">
        <v>1500</v>
      </c>
      <c r="J35" s="10"/>
      <c r="K35" s="10"/>
      <c r="L35" s="10"/>
      <c r="M35" s="10"/>
      <c r="N35" s="10"/>
      <c r="O35" s="10"/>
      <c r="P35" s="10"/>
    </row>
    <row r="36" spans="1:16" x14ac:dyDescent="0.35">
      <c r="A36" s="7">
        <v>5</v>
      </c>
      <c r="B36" s="1" t="s">
        <v>48</v>
      </c>
      <c r="C36" s="7">
        <v>2024</v>
      </c>
      <c r="D36" s="48" t="s">
        <v>20</v>
      </c>
      <c r="E36" s="10">
        <v>426452.2</v>
      </c>
      <c r="F36" s="10">
        <v>60502.94</v>
      </c>
      <c r="G36" s="10"/>
      <c r="H36" s="10">
        <v>2750</v>
      </c>
      <c r="I36" s="10">
        <v>18200</v>
      </c>
      <c r="J36" s="10"/>
      <c r="K36" s="10"/>
      <c r="L36" s="10"/>
      <c r="M36" s="10"/>
      <c r="N36" s="10"/>
      <c r="O36" s="10"/>
      <c r="P36" s="10"/>
    </row>
    <row r="37" spans="1:16" x14ac:dyDescent="0.35">
      <c r="A37" s="7">
        <v>6</v>
      </c>
      <c r="B37" s="1" t="s">
        <v>48</v>
      </c>
      <c r="C37" s="7">
        <v>2024</v>
      </c>
      <c r="D37" s="2" t="s">
        <v>21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pans="1:16" ht="29.5" thickBot="1" x14ac:dyDescent="0.4">
      <c r="A38" s="22">
        <v>7</v>
      </c>
      <c r="B38" s="21" t="s">
        <v>48</v>
      </c>
      <c r="C38" s="22">
        <v>2024</v>
      </c>
      <c r="D38" s="66" t="s">
        <v>22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</row>
    <row r="39" spans="1:16" x14ac:dyDescent="0.35">
      <c r="A39" s="27">
        <v>1</v>
      </c>
      <c r="B39" s="26" t="s">
        <v>48</v>
      </c>
      <c r="C39" s="27">
        <v>2025</v>
      </c>
      <c r="D39" s="67" t="s">
        <v>16</v>
      </c>
      <c r="E39" s="29">
        <v>80726.100000000006</v>
      </c>
      <c r="F39" s="29">
        <v>4777.5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6" x14ac:dyDescent="0.35">
      <c r="A40" s="7">
        <v>2</v>
      </c>
      <c r="B40" s="1" t="s">
        <v>48</v>
      </c>
      <c r="C40" s="7">
        <v>2025</v>
      </c>
      <c r="D40" s="2" t="s">
        <v>17</v>
      </c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x14ac:dyDescent="0.35">
      <c r="A41" s="7">
        <v>3</v>
      </c>
      <c r="B41" s="1" t="s">
        <v>48</v>
      </c>
      <c r="C41" s="7">
        <v>2025</v>
      </c>
      <c r="D41" s="48" t="s">
        <v>18</v>
      </c>
      <c r="E41" s="10">
        <v>175135</v>
      </c>
      <c r="F41" s="10">
        <v>31269.05</v>
      </c>
      <c r="G41" s="10"/>
      <c r="H41" s="10">
        <v>4800</v>
      </c>
      <c r="I41" s="10">
        <v>11500</v>
      </c>
      <c r="J41" s="10"/>
      <c r="K41" s="10"/>
      <c r="L41" s="10"/>
      <c r="M41" s="10"/>
      <c r="N41" s="10"/>
      <c r="O41" s="10"/>
      <c r="P41" s="10"/>
    </row>
    <row r="42" spans="1:16" x14ac:dyDescent="0.35">
      <c r="A42" s="7">
        <v>4</v>
      </c>
      <c r="B42" s="1" t="s">
        <v>48</v>
      </c>
      <c r="C42" s="7">
        <v>2025</v>
      </c>
      <c r="D42" s="48" t="s">
        <v>19</v>
      </c>
      <c r="E42" s="10">
        <v>67281.899999999994</v>
      </c>
      <c r="F42" s="10">
        <v>5986.5</v>
      </c>
      <c r="G42" s="10"/>
      <c r="H42" s="10">
        <v>500</v>
      </c>
      <c r="I42" s="10"/>
      <c r="J42" s="10"/>
      <c r="K42" s="10"/>
      <c r="L42" s="10"/>
      <c r="M42" s="10"/>
      <c r="N42" s="10"/>
      <c r="O42" s="10"/>
      <c r="P42" s="10"/>
    </row>
    <row r="43" spans="1:16" x14ac:dyDescent="0.35">
      <c r="A43" s="7">
        <v>5</v>
      </c>
      <c r="B43" s="1" t="s">
        <v>48</v>
      </c>
      <c r="C43" s="7">
        <v>2025</v>
      </c>
      <c r="D43" s="48" t="s">
        <v>20</v>
      </c>
      <c r="E43" s="10">
        <v>613765</v>
      </c>
      <c r="F43" s="10">
        <v>86545.25</v>
      </c>
      <c r="G43" s="10"/>
      <c r="H43" s="10">
        <v>3600</v>
      </c>
      <c r="I43" s="10">
        <v>15600</v>
      </c>
      <c r="J43" s="10"/>
      <c r="K43" s="10"/>
      <c r="L43" s="10"/>
      <c r="M43" s="10"/>
      <c r="N43" s="10"/>
      <c r="O43" s="10"/>
      <c r="P43" s="10"/>
    </row>
    <row r="44" spans="1:16" x14ac:dyDescent="0.35">
      <c r="A44" s="7">
        <v>6</v>
      </c>
      <c r="B44" s="1" t="s">
        <v>48</v>
      </c>
      <c r="C44" s="7">
        <v>2025</v>
      </c>
      <c r="D44" s="2" t="s">
        <v>21</v>
      </c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 ht="29.5" thickBot="1" x14ac:dyDescent="0.4">
      <c r="A45" s="22">
        <v>7</v>
      </c>
      <c r="B45" s="21" t="s">
        <v>48</v>
      </c>
      <c r="C45" s="22">
        <v>2025</v>
      </c>
      <c r="D45" s="66" t="s">
        <v>22</v>
      </c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0345F-FDC3-4AA0-8233-06278B6DAA2E}">
  <sheetPr>
    <pageSetUpPr fitToPage="1"/>
  </sheetPr>
  <dimension ref="A1:P30"/>
  <sheetViews>
    <sheetView zoomScale="90" zoomScaleNormal="90" workbookViewId="0"/>
  </sheetViews>
  <sheetFormatPr defaultColWidth="9.08984375" defaultRowHeight="14.5" x14ac:dyDescent="0.35"/>
  <cols>
    <col min="1" max="1" width="5.36328125" style="5" customWidth="1"/>
    <col min="2" max="2" width="32" style="5" customWidth="1"/>
    <col min="3" max="3" width="8.36328125" style="8" customWidth="1"/>
    <col min="4" max="4" width="40.90625" style="6" customWidth="1"/>
    <col min="5" max="6" width="16.453125" style="5" customWidth="1"/>
    <col min="7" max="7" width="11.90625" style="5" customWidth="1"/>
    <col min="8" max="8" width="14.453125" style="5" customWidth="1"/>
    <col min="9" max="9" width="16.6328125" style="5" customWidth="1"/>
    <col min="10" max="12" width="13.6328125" style="5" customWidth="1"/>
    <col min="13" max="13" width="16" style="5" customWidth="1"/>
    <col min="14" max="14" width="15.08984375" style="5" customWidth="1"/>
    <col min="15" max="15" width="14.6328125" style="5" customWidth="1"/>
    <col min="16" max="16" width="11.90625" style="5" customWidth="1"/>
    <col min="17" max="17" width="15.6328125" style="5" customWidth="1"/>
    <col min="18" max="18" width="15.54296875" style="5" customWidth="1"/>
    <col min="19" max="19" width="12.453125" style="5" bestFit="1" customWidth="1"/>
    <col min="20" max="16384" width="9.08984375" style="5"/>
  </cols>
  <sheetData>
    <row r="1" spans="1:16" x14ac:dyDescent="0.35">
      <c r="A1" s="9" t="s">
        <v>59</v>
      </c>
    </row>
    <row r="3" spans="1:16" ht="72.5" x14ac:dyDescent="0.35">
      <c r="A3" s="3" t="s">
        <v>10</v>
      </c>
      <c r="B3" s="3" t="s">
        <v>11</v>
      </c>
      <c r="C3" s="3" t="s">
        <v>12</v>
      </c>
      <c r="D3" s="3" t="s">
        <v>13</v>
      </c>
      <c r="E3" s="3" t="s">
        <v>0</v>
      </c>
      <c r="F3" s="3" t="s">
        <v>1</v>
      </c>
      <c r="G3" s="3" t="s">
        <v>2</v>
      </c>
      <c r="H3" s="3" t="s">
        <v>3</v>
      </c>
      <c r="I3" s="3" t="s">
        <v>4</v>
      </c>
      <c r="J3" s="4" t="s">
        <v>5</v>
      </c>
      <c r="K3" s="4" t="s">
        <v>6</v>
      </c>
      <c r="L3" s="4" t="s">
        <v>7</v>
      </c>
      <c r="M3" s="4" t="s">
        <v>14</v>
      </c>
      <c r="N3" s="4" t="s">
        <v>15</v>
      </c>
      <c r="O3" s="4" t="s">
        <v>8</v>
      </c>
      <c r="P3" s="4" t="s">
        <v>9</v>
      </c>
    </row>
    <row r="4" spans="1:16" ht="20.149999999999999" customHeight="1" x14ac:dyDescent="0.35">
      <c r="A4" s="1">
        <v>1</v>
      </c>
      <c r="B4" s="1" t="s">
        <v>49</v>
      </c>
      <c r="C4" s="36">
        <v>2020</v>
      </c>
      <c r="D4" s="49" t="s">
        <v>50</v>
      </c>
      <c r="E4" s="38">
        <v>2082237.52</v>
      </c>
      <c r="F4" s="65"/>
      <c r="G4" s="38"/>
      <c r="H4" s="38">
        <v>162000</v>
      </c>
      <c r="I4" s="38">
        <v>45250</v>
      </c>
      <c r="J4" s="38">
        <v>206680</v>
      </c>
      <c r="K4" s="38">
        <v>185456.02000000002</v>
      </c>
      <c r="L4" s="38"/>
      <c r="M4" s="38"/>
      <c r="N4" s="38"/>
      <c r="O4" s="38"/>
      <c r="P4" s="38">
        <v>182701.89</v>
      </c>
    </row>
    <row r="5" spans="1:16" ht="20.149999999999999" customHeight="1" x14ac:dyDescent="0.35">
      <c r="A5" s="1">
        <v>2</v>
      </c>
      <c r="B5" s="1" t="s">
        <v>49</v>
      </c>
      <c r="C5" s="36">
        <v>2020</v>
      </c>
      <c r="D5" s="49" t="s">
        <v>51</v>
      </c>
      <c r="E5" s="38">
        <v>84208</v>
      </c>
      <c r="F5" s="38"/>
      <c r="G5" s="38"/>
      <c r="H5" s="38"/>
      <c r="I5" s="38">
        <v>0</v>
      </c>
      <c r="J5" s="38">
        <v>10500</v>
      </c>
      <c r="K5" s="38"/>
      <c r="L5" s="38"/>
      <c r="M5" s="38"/>
      <c r="N5" s="38"/>
      <c r="O5" s="38"/>
      <c r="P5" s="38">
        <v>6240.38</v>
      </c>
    </row>
    <row r="6" spans="1:16" ht="20.149999999999999" customHeight="1" x14ac:dyDescent="0.35">
      <c r="A6" s="1">
        <v>3</v>
      </c>
      <c r="B6" s="1" t="s">
        <v>49</v>
      </c>
      <c r="C6" s="36">
        <v>2020</v>
      </c>
      <c r="D6" s="37" t="s">
        <v>52</v>
      </c>
      <c r="E6" s="38">
        <v>3811729.68</v>
      </c>
      <c r="F6" s="38"/>
      <c r="G6" s="38"/>
      <c r="H6" s="38"/>
      <c r="I6" s="38">
        <v>205500</v>
      </c>
      <c r="J6" s="38">
        <v>400040</v>
      </c>
      <c r="K6" s="38">
        <v>18600</v>
      </c>
      <c r="L6" s="38"/>
      <c r="M6" s="38"/>
      <c r="N6" s="38"/>
      <c r="O6" s="38"/>
      <c r="P6" s="38">
        <v>310934.13999999996</v>
      </c>
    </row>
    <row r="7" spans="1:16" ht="20.149999999999999" customHeight="1" thickBot="1" x14ac:dyDescent="0.4">
      <c r="A7" s="21">
        <v>4</v>
      </c>
      <c r="B7" s="21" t="s">
        <v>49</v>
      </c>
      <c r="C7" s="45">
        <v>2020</v>
      </c>
      <c r="D7" s="46" t="s">
        <v>53</v>
      </c>
      <c r="E7" s="47">
        <v>1435264.76</v>
      </c>
      <c r="F7" s="47"/>
      <c r="G7" s="47"/>
      <c r="H7" s="47"/>
      <c r="I7" s="47">
        <v>7200</v>
      </c>
      <c r="J7" s="47">
        <v>160750</v>
      </c>
      <c r="K7" s="47">
        <v>6200</v>
      </c>
      <c r="L7" s="47">
        <v>16200</v>
      </c>
      <c r="M7" s="47"/>
      <c r="N7" s="47"/>
      <c r="O7" s="47"/>
      <c r="P7" s="47">
        <v>103805.9</v>
      </c>
    </row>
    <row r="8" spans="1:16" s="50" customFormat="1" ht="20.149999999999999" customHeight="1" x14ac:dyDescent="0.35">
      <c r="A8" s="26">
        <v>5</v>
      </c>
      <c r="B8" s="26" t="s">
        <v>49</v>
      </c>
      <c r="C8" s="68">
        <v>2021</v>
      </c>
      <c r="D8" s="69" t="s">
        <v>50</v>
      </c>
      <c r="E8" s="70">
        <v>1977937.16</v>
      </c>
      <c r="F8" s="70"/>
      <c r="G8" s="70"/>
      <c r="H8" s="70">
        <v>152000</v>
      </c>
      <c r="I8" s="70">
        <v>44750</v>
      </c>
      <c r="J8" s="70">
        <v>225302.41</v>
      </c>
      <c r="K8" s="70">
        <v>29200</v>
      </c>
      <c r="L8" s="70">
        <v>28500</v>
      </c>
      <c r="M8" s="70"/>
      <c r="N8" s="70"/>
      <c r="O8" s="70"/>
      <c r="P8" s="70">
        <v>178881.55</v>
      </c>
    </row>
    <row r="9" spans="1:16" ht="20.149999999999999" customHeight="1" x14ac:dyDescent="0.35">
      <c r="A9" s="1">
        <v>6</v>
      </c>
      <c r="B9" s="1" t="s">
        <v>49</v>
      </c>
      <c r="C9" s="36">
        <v>2021</v>
      </c>
      <c r="D9" s="37" t="s">
        <v>51</v>
      </c>
      <c r="E9" s="38">
        <v>176800</v>
      </c>
      <c r="F9" s="38"/>
      <c r="G9" s="38"/>
      <c r="H9" s="38"/>
      <c r="I9" s="38">
        <v>0</v>
      </c>
      <c r="J9" s="38">
        <v>21000</v>
      </c>
      <c r="K9" s="38"/>
      <c r="L9" s="38"/>
      <c r="M9" s="38"/>
      <c r="N9" s="38"/>
      <c r="O9" s="38"/>
      <c r="P9" s="38">
        <v>14149.67</v>
      </c>
    </row>
    <row r="10" spans="1:16" ht="20.149999999999999" customHeight="1" x14ac:dyDescent="0.35">
      <c r="A10" s="1">
        <v>7</v>
      </c>
      <c r="B10" s="1" t="s">
        <v>49</v>
      </c>
      <c r="C10" s="36">
        <v>2021</v>
      </c>
      <c r="D10" s="37" t="s">
        <v>52</v>
      </c>
      <c r="E10" s="38">
        <v>4074185.52</v>
      </c>
      <c r="F10" s="38"/>
      <c r="G10" s="38"/>
      <c r="H10" s="38"/>
      <c r="I10" s="38">
        <v>217750</v>
      </c>
      <c r="J10" s="38">
        <v>444420</v>
      </c>
      <c r="K10" s="38">
        <v>37040</v>
      </c>
      <c r="L10" s="38">
        <v>24000</v>
      </c>
      <c r="M10" s="38"/>
      <c r="N10" s="38"/>
      <c r="O10" s="38"/>
      <c r="P10" s="38">
        <v>335200.55999999994</v>
      </c>
    </row>
    <row r="11" spans="1:16" ht="20.149999999999999" customHeight="1" thickBot="1" x14ac:dyDescent="0.4">
      <c r="A11" s="21">
        <v>8</v>
      </c>
      <c r="B11" s="21" t="s">
        <v>49</v>
      </c>
      <c r="C11" s="45">
        <v>2021</v>
      </c>
      <c r="D11" s="46" t="s">
        <v>53</v>
      </c>
      <c r="E11" s="47">
        <v>1392150</v>
      </c>
      <c r="F11" s="47"/>
      <c r="G11" s="47"/>
      <c r="H11" s="47"/>
      <c r="I11" s="47">
        <v>7200</v>
      </c>
      <c r="J11" s="47">
        <v>131500</v>
      </c>
      <c r="K11" s="47">
        <v>6200</v>
      </c>
      <c r="L11" s="47"/>
      <c r="M11" s="47"/>
      <c r="N11" s="47"/>
      <c r="O11" s="47"/>
      <c r="P11" s="47">
        <v>102536.76000000001</v>
      </c>
    </row>
    <row r="12" spans="1:16" ht="20.149999999999999" customHeight="1" x14ac:dyDescent="0.35">
      <c r="A12" s="26">
        <v>9</v>
      </c>
      <c r="B12" s="26" t="s">
        <v>49</v>
      </c>
      <c r="C12" s="68">
        <v>2022</v>
      </c>
      <c r="D12" s="69" t="s">
        <v>50</v>
      </c>
      <c r="E12" s="70">
        <v>2151234.64</v>
      </c>
      <c r="F12" s="70"/>
      <c r="G12" s="70"/>
      <c r="H12" s="70">
        <v>157000</v>
      </c>
      <c r="I12" s="70">
        <v>40750</v>
      </c>
      <c r="J12" s="70">
        <v>206340</v>
      </c>
      <c r="K12" s="70">
        <v>52100</v>
      </c>
      <c r="L12" s="70">
        <v>68499.990000000005</v>
      </c>
      <c r="M12" s="70"/>
      <c r="N12" s="70"/>
      <c r="O12" s="70"/>
      <c r="P12" s="70">
        <v>184028.52</v>
      </c>
    </row>
    <row r="13" spans="1:16" ht="20.149999999999999" customHeight="1" x14ac:dyDescent="0.35">
      <c r="A13" s="1">
        <v>10</v>
      </c>
      <c r="B13" s="1" t="s">
        <v>49</v>
      </c>
      <c r="C13" s="36">
        <v>2022</v>
      </c>
      <c r="D13" s="37" t="s">
        <v>51</v>
      </c>
      <c r="E13" s="38">
        <v>446900</v>
      </c>
      <c r="F13" s="38"/>
      <c r="G13" s="38"/>
      <c r="H13" s="38"/>
      <c r="I13" s="38">
        <v>18000</v>
      </c>
      <c r="J13" s="38">
        <v>49500</v>
      </c>
      <c r="K13" s="38"/>
      <c r="L13" s="38"/>
      <c r="M13" s="38"/>
      <c r="N13" s="38"/>
      <c r="O13" s="38"/>
      <c r="P13" s="38">
        <v>35395.129999999997</v>
      </c>
    </row>
    <row r="14" spans="1:16" ht="20.149999999999999" customHeight="1" x14ac:dyDescent="0.35">
      <c r="A14" s="1">
        <v>11</v>
      </c>
      <c r="B14" s="1" t="s">
        <v>49</v>
      </c>
      <c r="C14" s="36">
        <v>2022</v>
      </c>
      <c r="D14" s="37" t="s">
        <v>52</v>
      </c>
      <c r="E14" s="38">
        <v>4220640</v>
      </c>
      <c r="F14" s="38"/>
      <c r="G14" s="38"/>
      <c r="H14" s="38"/>
      <c r="I14" s="38">
        <v>203250</v>
      </c>
      <c r="J14" s="38">
        <v>375260</v>
      </c>
      <c r="K14" s="38">
        <v>36000</v>
      </c>
      <c r="L14" s="38"/>
      <c r="M14" s="38"/>
      <c r="N14" s="38"/>
      <c r="O14" s="38"/>
      <c r="P14" s="38">
        <v>321262.31000000006</v>
      </c>
    </row>
    <row r="15" spans="1:16" ht="20.149999999999999" customHeight="1" thickBot="1" x14ac:dyDescent="0.4">
      <c r="A15" s="21">
        <v>12</v>
      </c>
      <c r="B15" s="21" t="s">
        <v>49</v>
      </c>
      <c r="C15" s="45">
        <v>2022</v>
      </c>
      <c r="D15" s="46" t="s">
        <v>53</v>
      </c>
      <c r="E15" s="47">
        <v>1471350</v>
      </c>
      <c r="F15" s="47"/>
      <c r="G15" s="47"/>
      <c r="H15" s="47"/>
      <c r="I15" s="47">
        <v>7200</v>
      </c>
      <c r="J15" s="47">
        <v>131000</v>
      </c>
      <c r="K15" s="47">
        <v>33450</v>
      </c>
      <c r="L15" s="47"/>
      <c r="M15" s="47"/>
      <c r="N15" s="47"/>
      <c r="O15" s="47"/>
      <c r="P15" s="47">
        <v>106271.13</v>
      </c>
    </row>
    <row r="16" spans="1:16" ht="20.149999999999999" customHeight="1" x14ac:dyDescent="0.35">
      <c r="A16" s="26">
        <v>13</v>
      </c>
      <c r="B16" s="26" t="s">
        <v>49</v>
      </c>
      <c r="C16" s="68">
        <v>2023</v>
      </c>
      <c r="D16" s="69" t="s">
        <v>50</v>
      </c>
      <c r="E16" s="70">
        <v>2372518.96</v>
      </c>
      <c r="F16" s="70"/>
      <c r="G16" s="70"/>
      <c r="H16" s="70">
        <v>161800</v>
      </c>
      <c r="I16" s="70">
        <v>54500</v>
      </c>
      <c r="J16" s="70">
        <v>289392.43</v>
      </c>
      <c r="K16" s="70">
        <v>20800</v>
      </c>
      <c r="L16" s="70"/>
      <c r="M16" s="70"/>
      <c r="N16" s="70"/>
      <c r="O16" s="70"/>
      <c r="P16" s="70">
        <v>212243.65</v>
      </c>
    </row>
    <row r="17" spans="1:16" ht="20.149999999999999" customHeight="1" x14ac:dyDescent="0.35">
      <c r="A17" s="1">
        <v>14</v>
      </c>
      <c r="B17" s="1" t="s">
        <v>49</v>
      </c>
      <c r="C17" s="36">
        <v>2023</v>
      </c>
      <c r="D17" s="37" t="s">
        <v>51</v>
      </c>
      <c r="E17" s="38">
        <v>308700</v>
      </c>
      <c r="F17" s="38"/>
      <c r="G17" s="38"/>
      <c r="H17" s="38"/>
      <c r="I17" s="38">
        <v>18000</v>
      </c>
      <c r="J17" s="38">
        <v>32000</v>
      </c>
      <c r="K17" s="38"/>
      <c r="L17" s="38"/>
      <c r="M17" s="38"/>
      <c r="N17" s="38"/>
      <c r="O17" s="38"/>
      <c r="P17" s="38">
        <v>22437.17</v>
      </c>
    </row>
    <row r="18" spans="1:16" ht="20.149999999999999" customHeight="1" x14ac:dyDescent="0.35">
      <c r="A18" s="1">
        <v>15</v>
      </c>
      <c r="B18" s="1" t="s">
        <v>49</v>
      </c>
      <c r="C18" s="36">
        <v>2023</v>
      </c>
      <c r="D18" s="37" t="s">
        <v>52</v>
      </c>
      <c r="E18" s="38">
        <v>3947799.36</v>
      </c>
      <c r="F18" s="38"/>
      <c r="G18" s="38"/>
      <c r="H18" s="38"/>
      <c r="I18" s="38">
        <v>289750</v>
      </c>
      <c r="J18" s="38">
        <v>420840</v>
      </c>
      <c r="K18" s="38">
        <v>59250</v>
      </c>
      <c r="L18" s="38">
        <v>35866.68</v>
      </c>
      <c r="M18" s="38"/>
      <c r="N18" s="38"/>
      <c r="O18" s="38"/>
      <c r="P18" s="38">
        <v>335760.31</v>
      </c>
    </row>
    <row r="19" spans="1:16" ht="20.149999999999999" customHeight="1" thickBot="1" x14ac:dyDescent="0.4">
      <c r="A19" s="21">
        <v>16</v>
      </c>
      <c r="B19" s="21" t="s">
        <v>49</v>
      </c>
      <c r="C19" s="45">
        <v>2023</v>
      </c>
      <c r="D19" s="46" t="s">
        <v>53</v>
      </c>
      <c r="E19" s="47">
        <v>1466063.2</v>
      </c>
      <c r="F19" s="47"/>
      <c r="G19" s="47"/>
      <c r="H19" s="47"/>
      <c r="I19" s="47">
        <v>15800</v>
      </c>
      <c r="J19" s="47">
        <v>125000</v>
      </c>
      <c r="K19" s="47">
        <v>14000</v>
      </c>
      <c r="L19" s="47"/>
      <c r="M19" s="47"/>
      <c r="N19" s="47"/>
      <c r="O19" s="47"/>
      <c r="P19" s="47">
        <v>118786.36000000002</v>
      </c>
    </row>
    <row r="20" spans="1:16" ht="20.149999999999999" customHeight="1" x14ac:dyDescent="0.35">
      <c r="A20" s="26">
        <v>17</v>
      </c>
      <c r="B20" s="26" t="s">
        <v>49</v>
      </c>
      <c r="C20" s="68">
        <v>2024</v>
      </c>
      <c r="D20" s="69" t="s">
        <v>50</v>
      </c>
      <c r="E20" s="70">
        <v>2676328.4699999997</v>
      </c>
      <c r="F20" s="70"/>
      <c r="G20" s="70"/>
      <c r="H20" s="70">
        <v>188100</v>
      </c>
      <c r="I20" s="70">
        <v>62500</v>
      </c>
      <c r="J20" s="70">
        <v>260980</v>
      </c>
      <c r="K20" s="70">
        <v>11200</v>
      </c>
      <c r="L20" s="70"/>
      <c r="M20" s="70"/>
      <c r="N20" s="70"/>
      <c r="O20" s="70"/>
      <c r="P20" s="70">
        <v>239751.56000000006</v>
      </c>
    </row>
    <row r="21" spans="1:16" ht="20.149999999999999" customHeight="1" x14ac:dyDescent="0.35">
      <c r="A21" s="1">
        <v>18</v>
      </c>
      <c r="B21" s="1" t="s">
        <v>49</v>
      </c>
      <c r="C21" s="36">
        <v>2024</v>
      </c>
      <c r="D21" s="37" t="s">
        <v>51</v>
      </c>
      <c r="E21" s="38">
        <v>473365.9</v>
      </c>
      <c r="F21" s="38"/>
      <c r="G21" s="38"/>
      <c r="H21" s="38"/>
      <c r="I21" s="38">
        <v>24000</v>
      </c>
      <c r="J21" s="38">
        <v>29000</v>
      </c>
      <c r="K21" s="38"/>
      <c r="L21" s="38"/>
      <c r="M21" s="38"/>
      <c r="N21" s="38"/>
      <c r="O21" s="38"/>
      <c r="P21" s="38">
        <v>41500.17</v>
      </c>
    </row>
    <row r="22" spans="1:16" ht="20.149999999999999" customHeight="1" x14ac:dyDescent="0.35">
      <c r="A22" s="1">
        <v>19</v>
      </c>
      <c r="B22" s="1" t="s">
        <v>49</v>
      </c>
      <c r="C22" s="36">
        <v>2024</v>
      </c>
      <c r="D22" s="37" t="s">
        <v>52</v>
      </c>
      <c r="E22" s="38">
        <v>5014660</v>
      </c>
      <c r="F22" s="38"/>
      <c r="G22" s="38"/>
      <c r="H22" s="38"/>
      <c r="I22" s="38">
        <v>316750</v>
      </c>
      <c r="J22" s="38">
        <v>611220</v>
      </c>
      <c r="K22" s="38">
        <v>50000</v>
      </c>
      <c r="L22" s="38"/>
      <c r="M22" s="38"/>
      <c r="N22" s="38"/>
      <c r="O22" s="38"/>
      <c r="P22" s="38">
        <v>440327.0500000001</v>
      </c>
    </row>
    <row r="23" spans="1:16" ht="20.149999999999999" customHeight="1" thickBot="1" x14ac:dyDescent="0.4">
      <c r="A23" s="21">
        <v>20</v>
      </c>
      <c r="B23" s="21" t="s">
        <v>49</v>
      </c>
      <c r="C23" s="45">
        <v>2024</v>
      </c>
      <c r="D23" s="46" t="s">
        <v>53</v>
      </c>
      <c r="E23" s="47">
        <v>1428974.6400000001</v>
      </c>
      <c r="F23" s="47"/>
      <c r="G23" s="47"/>
      <c r="H23" s="47"/>
      <c r="I23" s="47">
        <v>9600</v>
      </c>
      <c r="J23" s="47">
        <v>162000</v>
      </c>
      <c r="K23" s="47">
        <v>16800</v>
      </c>
      <c r="L23" s="47"/>
      <c r="M23" s="47"/>
      <c r="N23" s="47"/>
      <c r="O23" s="47"/>
      <c r="P23" s="47">
        <v>116432.20000000001</v>
      </c>
    </row>
    <row r="24" spans="1:16" ht="20.149999999999999" customHeight="1" x14ac:dyDescent="0.35">
      <c r="A24" s="26">
        <v>21</v>
      </c>
      <c r="B24" s="26" t="s">
        <v>49</v>
      </c>
      <c r="C24" s="68">
        <v>2025</v>
      </c>
      <c r="D24" s="69" t="s">
        <v>50</v>
      </c>
      <c r="E24" s="70">
        <v>2192385.7199999997</v>
      </c>
      <c r="F24" s="70"/>
      <c r="G24" s="70"/>
      <c r="H24" s="70">
        <v>142000</v>
      </c>
      <c r="I24" s="70">
        <v>48750</v>
      </c>
      <c r="J24" s="70">
        <v>134480</v>
      </c>
      <c r="K24" s="70">
        <v>227210.14</v>
      </c>
      <c r="L24" s="70"/>
      <c r="M24" s="70"/>
      <c r="N24" s="70"/>
      <c r="O24" s="70"/>
      <c r="P24" s="70">
        <v>0</v>
      </c>
    </row>
    <row r="25" spans="1:16" ht="20.149999999999999" customHeight="1" x14ac:dyDescent="0.35">
      <c r="A25" s="1">
        <v>22</v>
      </c>
      <c r="B25" s="1" t="s">
        <v>49</v>
      </c>
      <c r="C25" s="36">
        <v>2025</v>
      </c>
      <c r="D25" s="37" t="s">
        <v>51</v>
      </c>
      <c r="E25" s="38">
        <v>174500</v>
      </c>
      <c r="F25" s="38"/>
      <c r="G25" s="38"/>
      <c r="H25" s="38"/>
      <c r="I25" s="38">
        <v>18000</v>
      </c>
      <c r="J25" s="38">
        <v>17000</v>
      </c>
      <c r="K25" s="38">
        <v>8500</v>
      </c>
      <c r="L25" s="38"/>
      <c r="M25" s="38"/>
      <c r="N25" s="38"/>
      <c r="O25" s="38"/>
      <c r="P25" s="38"/>
    </row>
    <row r="26" spans="1:16" ht="20.149999999999999" customHeight="1" x14ac:dyDescent="0.35">
      <c r="A26" s="1">
        <v>23</v>
      </c>
      <c r="B26" s="1" t="s">
        <v>49</v>
      </c>
      <c r="C26" s="36">
        <v>2025</v>
      </c>
      <c r="D26" s="37" t="s">
        <v>52</v>
      </c>
      <c r="E26" s="38">
        <v>3778015.0399999996</v>
      </c>
      <c r="F26" s="38"/>
      <c r="G26" s="38"/>
      <c r="H26" s="38"/>
      <c r="I26" s="38">
        <v>248750</v>
      </c>
      <c r="J26" s="38">
        <v>301780</v>
      </c>
      <c r="K26" s="38">
        <v>64900</v>
      </c>
      <c r="L26" s="38">
        <v>103360</v>
      </c>
      <c r="M26" s="38"/>
      <c r="N26" s="38"/>
      <c r="O26" s="38"/>
      <c r="P26" s="38"/>
    </row>
    <row r="27" spans="1:16" ht="20.149999999999999" customHeight="1" thickBot="1" x14ac:dyDescent="0.4">
      <c r="A27" s="21">
        <v>24</v>
      </c>
      <c r="B27" s="21" t="s">
        <v>49</v>
      </c>
      <c r="C27" s="45">
        <v>2025</v>
      </c>
      <c r="D27" s="46" t="s">
        <v>53</v>
      </c>
      <c r="E27" s="47">
        <v>1124344.8799999999</v>
      </c>
      <c r="F27" s="47"/>
      <c r="G27" s="47"/>
      <c r="H27" s="47"/>
      <c r="I27" s="47">
        <v>10800</v>
      </c>
      <c r="J27" s="47">
        <v>100000</v>
      </c>
      <c r="K27" s="47">
        <v>0</v>
      </c>
      <c r="L27" s="47"/>
      <c r="M27" s="47"/>
      <c r="N27" s="47"/>
      <c r="O27" s="47"/>
      <c r="P27" s="47"/>
    </row>
    <row r="28" spans="1:16" ht="20.149999999999999" customHeight="1" x14ac:dyDescent="0.35"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spans="1:16" ht="15" customHeight="1" x14ac:dyDescent="0.35">
      <c r="D29" s="6" t="s">
        <v>54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ht="15" customHeight="1" x14ac:dyDescent="0.35"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</sheetData>
  <pageMargins left="0.7" right="0.7" top="0.75" bottom="0.75" header="0.3" footer="0.3"/>
  <pageSetup paperSize="9" scale="5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BFD23-7BF5-49D4-BF6D-14F8600805FB}">
  <dimension ref="A1:R33"/>
  <sheetViews>
    <sheetView zoomScale="90" zoomScaleNormal="90" workbookViewId="0">
      <pane ySplit="3" topLeftCell="A4" activePane="bottomLeft" state="frozen"/>
      <selection pane="bottomLeft"/>
    </sheetView>
  </sheetViews>
  <sheetFormatPr defaultColWidth="9.08984375" defaultRowHeight="14.5" x14ac:dyDescent="0.35"/>
  <cols>
    <col min="1" max="1" width="5.36328125" style="5" customWidth="1"/>
    <col min="2" max="2" width="32" style="5" customWidth="1"/>
    <col min="3" max="3" width="12.90625" style="8" customWidth="1"/>
    <col min="4" max="4" width="40.90625" style="6" customWidth="1"/>
    <col min="5" max="5" width="18.08984375" style="5" customWidth="1"/>
    <col min="6" max="13" width="15.6328125" style="5" customWidth="1"/>
    <col min="14" max="14" width="18.453125" style="5" customWidth="1"/>
    <col min="15" max="16" width="15.6328125" style="5" customWidth="1"/>
    <col min="17" max="17" width="16.36328125" style="5" customWidth="1"/>
    <col min="18" max="18" width="13.453125" style="5" bestFit="1" customWidth="1"/>
    <col min="19" max="16384" width="9.08984375" style="5"/>
  </cols>
  <sheetData>
    <row r="1" spans="1:18" x14ac:dyDescent="0.35">
      <c r="A1" s="9" t="s">
        <v>59</v>
      </c>
    </row>
    <row r="2" spans="1:18" ht="15" thickBot="1" x14ac:dyDescent="0.4"/>
    <row r="3" spans="1:18" ht="58.5" thickBot="1" x14ac:dyDescent="0.4">
      <c r="A3" s="51" t="s">
        <v>10</v>
      </c>
      <c r="B3" s="52" t="s">
        <v>11</v>
      </c>
      <c r="C3" s="52" t="s">
        <v>12</v>
      </c>
      <c r="D3" s="52" t="s">
        <v>13</v>
      </c>
      <c r="E3" s="53" t="s">
        <v>0</v>
      </c>
      <c r="F3" s="53" t="s">
        <v>1</v>
      </c>
      <c r="G3" s="53" t="s">
        <v>2</v>
      </c>
      <c r="H3" s="53" t="s">
        <v>3</v>
      </c>
      <c r="I3" s="53" t="s">
        <v>4</v>
      </c>
      <c r="J3" s="53" t="s">
        <v>5</v>
      </c>
      <c r="K3" s="53" t="s">
        <v>6</v>
      </c>
      <c r="L3" s="53" t="s">
        <v>7</v>
      </c>
      <c r="M3" s="53" t="s">
        <v>14</v>
      </c>
      <c r="N3" s="53" t="s">
        <v>15</v>
      </c>
      <c r="O3" s="53" t="s">
        <v>8</v>
      </c>
      <c r="P3" s="54" t="s">
        <v>9</v>
      </c>
    </row>
    <row r="4" spans="1:18" x14ac:dyDescent="0.35">
      <c r="A4" s="62" t="s">
        <v>36</v>
      </c>
      <c r="B4" s="26" t="s">
        <v>55</v>
      </c>
      <c r="C4" s="27">
        <v>2020</v>
      </c>
      <c r="D4" s="28" t="s">
        <v>57</v>
      </c>
      <c r="E4" s="55">
        <v>1045898.3800000004</v>
      </c>
      <c r="F4" s="55">
        <v>0</v>
      </c>
      <c r="G4" s="55">
        <v>0</v>
      </c>
      <c r="H4" s="55">
        <v>0</v>
      </c>
      <c r="I4" s="55">
        <v>0</v>
      </c>
      <c r="J4" s="61">
        <v>0</v>
      </c>
      <c r="K4" s="55">
        <v>78502.77</v>
      </c>
      <c r="L4" s="55">
        <v>0</v>
      </c>
      <c r="M4" s="55">
        <v>0</v>
      </c>
      <c r="N4" s="55">
        <v>0</v>
      </c>
      <c r="O4" s="55">
        <v>1681.68</v>
      </c>
      <c r="P4" s="56">
        <v>0</v>
      </c>
      <c r="Q4" s="11"/>
      <c r="R4" s="11"/>
    </row>
    <row r="5" spans="1:18" x14ac:dyDescent="0.35">
      <c r="A5" s="63" t="s">
        <v>37</v>
      </c>
      <c r="B5" s="1" t="s">
        <v>55</v>
      </c>
      <c r="C5" s="7">
        <v>2020</v>
      </c>
      <c r="D5" s="2" t="s">
        <v>17</v>
      </c>
      <c r="E5" s="57">
        <v>3134606.66</v>
      </c>
      <c r="F5" s="57">
        <v>0</v>
      </c>
      <c r="G5" s="57">
        <v>0</v>
      </c>
      <c r="H5" s="57">
        <v>0</v>
      </c>
      <c r="I5" s="57">
        <v>0</v>
      </c>
      <c r="J5" s="57">
        <v>46400</v>
      </c>
      <c r="K5" s="57">
        <v>53820.83</v>
      </c>
      <c r="L5" s="57">
        <v>0</v>
      </c>
      <c r="M5" s="57">
        <v>0</v>
      </c>
      <c r="N5" s="57">
        <v>779301.65999999992</v>
      </c>
      <c r="O5" s="57">
        <v>8048.53</v>
      </c>
      <c r="P5" s="58">
        <v>0</v>
      </c>
      <c r="Q5" s="11"/>
      <c r="R5" s="11"/>
    </row>
    <row r="6" spans="1:18" x14ac:dyDescent="0.35">
      <c r="A6" s="63" t="s">
        <v>38</v>
      </c>
      <c r="B6" s="1" t="s">
        <v>55</v>
      </c>
      <c r="C6" s="7">
        <v>2020</v>
      </c>
      <c r="D6" s="2" t="s">
        <v>18</v>
      </c>
      <c r="E6" s="57">
        <v>11250504.26</v>
      </c>
      <c r="F6" s="57">
        <v>0</v>
      </c>
      <c r="G6" s="57">
        <v>0</v>
      </c>
      <c r="H6" s="57">
        <v>0</v>
      </c>
      <c r="I6" s="57">
        <v>0</v>
      </c>
      <c r="J6" s="57">
        <v>83990</v>
      </c>
      <c r="K6" s="57">
        <v>367006.25</v>
      </c>
      <c r="L6" s="57">
        <v>58500</v>
      </c>
      <c r="M6" s="57">
        <v>0</v>
      </c>
      <c r="N6" s="57">
        <v>2799726.6600000006</v>
      </c>
      <c r="O6" s="57">
        <v>153921.15000000002</v>
      </c>
      <c r="P6" s="58">
        <v>0</v>
      </c>
      <c r="Q6" s="11"/>
      <c r="R6" s="11"/>
    </row>
    <row r="7" spans="1:18" x14ac:dyDescent="0.35">
      <c r="A7" s="63" t="s">
        <v>39</v>
      </c>
      <c r="B7" s="1" t="s">
        <v>55</v>
      </c>
      <c r="C7" s="7">
        <v>2020</v>
      </c>
      <c r="D7" s="2" t="s">
        <v>58</v>
      </c>
      <c r="E7" s="57">
        <v>88428755.870000005</v>
      </c>
      <c r="F7" s="57">
        <v>0</v>
      </c>
      <c r="G7" s="57">
        <v>0</v>
      </c>
      <c r="H7" s="57">
        <v>0</v>
      </c>
      <c r="I7" s="57">
        <v>0</v>
      </c>
      <c r="J7" s="57">
        <v>412380</v>
      </c>
      <c r="K7" s="57">
        <v>2025322.29</v>
      </c>
      <c r="L7" s="57">
        <v>1735000</v>
      </c>
      <c r="M7" s="57">
        <v>0</v>
      </c>
      <c r="N7" s="57">
        <v>21940802.100000028</v>
      </c>
      <c r="O7" s="57">
        <v>1392917.9700000007</v>
      </c>
      <c r="P7" s="58">
        <v>0</v>
      </c>
      <c r="Q7" s="11"/>
      <c r="R7" s="11"/>
    </row>
    <row r="8" spans="1:18" ht="15" thickBot="1" x14ac:dyDescent="0.4">
      <c r="A8" s="64" t="s">
        <v>40</v>
      </c>
      <c r="B8" s="21" t="s">
        <v>55</v>
      </c>
      <c r="C8" s="22">
        <v>2020</v>
      </c>
      <c r="D8" s="23" t="s">
        <v>28</v>
      </c>
      <c r="E8" s="59">
        <v>24363478.249999974</v>
      </c>
      <c r="F8" s="59">
        <v>0</v>
      </c>
      <c r="G8" s="59">
        <v>0</v>
      </c>
      <c r="H8" s="59">
        <v>0</v>
      </c>
      <c r="I8" s="59">
        <v>0</v>
      </c>
      <c r="J8" s="59">
        <v>154630</v>
      </c>
      <c r="K8" s="59">
        <v>697827.08</v>
      </c>
      <c r="L8" s="59">
        <v>671625</v>
      </c>
      <c r="M8" s="59">
        <v>0</v>
      </c>
      <c r="N8" s="59">
        <v>6001758.3400000008</v>
      </c>
      <c r="O8" s="59">
        <v>563505.26999999967</v>
      </c>
      <c r="P8" s="60">
        <v>0</v>
      </c>
      <c r="Q8" s="11"/>
      <c r="R8" s="11"/>
    </row>
    <row r="9" spans="1:18" x14ac:dyDescent="0.35">
      <c r="A9" s="62" t="s">
        <v>36</v>
      </c>
      <c r="B9" s="26" t="s">
        <v>55</v>
      </c>
      <c r="C9" s="27">
        <v>2021</v>
      </c>
      <c r="D9" s="28" t="s">
        <v>57</v>
      </c>
      <c r="E9" s="55">
        <v>1056365.4000000004</v>
      </c>
      <c r="F9" s="55">
        <v>0</v>
      </c>
      <c r="G9" s="55">
        <v>0</v>
      </c>
      <c r="H9" s="55">
        <v>0</v>
      </c>
      <c r="I9" s="55">
        <v>0</v>
      </c>
      <c r="J9" s="61">
        <v>76709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11"/>
      <c r="R9" s="11"/>
    </row>
    <row r="10" spans="1:18" x14ac:dyDescent="0.35">
      <c r="A10" s="63" t="s">
        <v>37</v>
      </c>
      <c r="B10" s="1" t="s">
        <v>55</v>
      </c>
      <c r="C10" s="7">
        <v>2021</v>
      </c>
      <c r="D10" s="2" t="s">
        <v>17</v>
      </c>
      <c r="E10" s="57">
        <v>3189913.34</v>
      </c>
      <c r="F10" s="57">
        <v>0</v>
      </c>
      <c r="G10" s="57">
        <v>0</v>
      </c>
      <c r="H10" s="57">
        <v>0</v>
      </c>
      <c r="I10" s="57">
        <v>0</v>
      </c>
      <c r="J10" s="57">
        <v>59500</v>
      </c>
      <c r="K10" s="57">
        <v>9281</v>
      </c>
      <c r="L10" s="57">
        <v>0</v>
      </c>
      <c r="M10" s="57">
        <v>0</v>
      </c>
      <c r="N10" s="57">
        <v>790453.34</v>
      </c>
      <c r="O10" s="57">
        <v>32432.550000000003</v>
      </c>
      <c r="P10" s="58">
        <v>0</v>
      </c>
      <c r="Q10" s="11"/>
      <c r="R10" s="11"/>
    </row>
    <row r="11" spans="1:18" x14ac:dyDescent="0.35">
      <c r="A11" s="63" t="s">
        <v>38</v>
      </c>
      <c r="B11" s="1" t="s">
        <v>55</v>
      </c>
      <c r="C11" s="7">
        <v>2021</v>
      </c>
      <c r="D11" s="2" t="s">
        <v>18</v>
      </c>
      <c r="E11" s="57">
        <v>11773362.91</v>
      </c>
      <c r="F11" s="57">
        <v>0</v>
      </c>
      <c r="G11" s="57">
        <v>0</v>
      </c>
      <c r="H11" s="57">
        <v>0</v>
      </c>
      <c r="I11" s="57">
        <v>0</v>
      </c>
      <c r="J11" s="57">
        <v>45600</v>
      </c>
      <c r="K11" s="57">
        <v>289220</v>
      </c>
      <c r="L11" s="57">
        <v>29250</v>
      </c>
      <c r="M11" s="57">
        <v>0</v>
      </c>
      <c r="N11" s="57">
        <v>2934510.64</v>
      </c>
      <c r="O11" s="57">
        <v>108490</v>
      </c>
      <c r="P11" s="58">
        <v>0</v>
      </c>
      <c r="Q11" s="11"/>
      <c r="R11" s="11"/>
    </row>
    <row r="12" spans="1:18" x14ac:dyDescent="0.35">
      <c r="A12" s="63" t="s">
        <v>39</v>
      </c>
      <c r="B12" s="1" t="s">
        <v>55</v>
      </c>
      <c r="C12" s="7">
        <v>2021</v>
      </c>
      <c r="D12" s="2" t="s">
        <v>58</v>
      </c>
      <c r="E12" s="57">
        <v>94008561.289999992</v>
      </c>
      <c r="F12" s="57">
        <v>0</v>
      </c>
      <c r="G12" s="57">
        <v>0</v>
      </c>
      <c r="H12" s="57">
        <v>0</v>
      </c>
      <c r="I12" s="57">
        <v>0</v>
      </c>
      <c r="J12" s="57">
        <v>274840</v>
      </c>
      <c r="K12" s="57">
        <v>1587082</v>
      </c>
      <c r="L12" s="57">
        <v>675750</v>
      </c>
      <c r="M12" s="57">
        <v>0</v>
      </c>
      <c r="N12" s="57">
        <v>23465956.360000022</v>
      </c>
      <c r="O12" s="57">
        <v>1176638.540000001</v>
      </c>
      <c r="P12" s="58">
        <v>0</v>
      </c>
      <c r="Q12" s="11"/>
      <c r="R12" s="11"/>
    </row>
    <row r="13" spans="1:18" ht="15" thickBot="1" x14ac:dyDescent="0.4">
      <c r="A13" s="64" t="s">
        <v>40</v>
      </c>
      <c r="B13" s="21" t="s">
        <v>55</v>
      </c>
      <c r="C13" s="22">
        <v>2021</v>
      </c>
      <c r="D13" s="23" t="s">
        <v>28</v>
      </c>
      <c r="E13" s="59">
        <v>25181976.519999973</v>
      </c>
      <c r="F13" s="59">
        <v>0</v>
      </c>
      <c r="G13" s="59">
        <v>0</v>
      </c>
      <c r="H13" s="59">
        <v>0</v>
      </c>
      <c r="I13" s="59">
        <v>0</v>
      </c>
      <c r="J13" s="59">
        <v>214561</v>
      </c>
      <c r="K13" s="59">
        <v>365474</v>
      </c>
      <c r="L13" s="59">
        <v>534375</v>
      </c>
      <c r="M13" s="59">
        <v>0</v>
      </c>
      <c r="N13" s="59">
        <v>6257221.6699999999</v>
      </c>
      <c r="O13" s="59">
        <v>547304.81999999995</v>
      </c>
      <c r="P13" s="60">
        <v>0</v>
      </c>
      <c r="Q13" s="11"/>
      <c r="R13" s="11"/>
    </row>
    <row r="14" spans="1:18" x14ac:dyDescent="0.35">
      <c r="A14" s="62" t="s">
        <v>36</v>
      </c>
      <c r="B14" s="26" t="s">
        <v>55</v>
      </c>
      <c r="C14" s="27">
        <v>2022</v>
      </c>
      <c r="D14" s="28" t="s">
        <v>57</v>
      </c>
      <c r="E14" s="55">
        <v>1112988.72</v>
      </c>
      <c r="F14" s="55">
        <v>0</v>
      </c>
      <c r="G14" s="55">
        <v>0</v>
      </c>
      <c r="H14" s="55">
        <v>0</v>
      </c>
      <c r="I14" s="55">
        <v>0</v>
      </c>
      <c r="J14" s="61">
        <v>140633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6">
        <v>0</v>
      </c>
      <c r="Q14" s="11"/>
      <c r="R14" s="11"/>
    </row>
    <row r="15" spans="1:18" x14ac:dyDescent="0.35">
      <c r="A15" s="63" t="s">
        <v>37</v>
      </c>
      <c r="B15" s="1" t="s">
        <v>55</v>
      </c>
      <c r="C15" s="7">
        <v>2022</v>
      </c>
      <c r="D15" s="2" t="s">
        <v>17</v>
      </c>
      <c r="E15" s="57">
        <v>3440403.33</v>
      </c>
      <c r="F15" s="57">
        <v>0</v>
      </c>
      <c r="G15" s="57">
        <v>0</v>
      </c>
      <c r="H15" s="57">
        <v>0</v>
      </c>
      <c r="I15" s="57">
        <v>0</v>
      </c>
      <c r="J15" s="57">
        <v>45500</v>
      </c>
      <c r="K15" s="57">
        <v>133500</v>
      </c>
      <c r="L15" s="57">
        <v>0</v>
      </c>
      <c r="M15" s="57">
        <v>0</v>
      </c>
      <c r="N15" s="57">
        <v>850610.83000000007</v>
      </c>
      <c r="O15" s="57">
        <v>5142.47</v>
      </c>
      <c r="P15" s="58">
        <v>0</v>
      </c>
      <c r="Q15" s="11"/>
      <c r="R15" s="11"/>
    </row>
    <row r="16" spans="1:18" x14ac:dyDescent="0.35">
      <c r="A16" s="63" t="s">
        <v>38</v>
      </c>
      <c r="B16" s="1" t="s">
        <v>55</v>
      </c>
      <c r="C16" s="7">
        <v>2022</v>
      </c>
      <c r="D16" s="2" t="s">
        <v>18</v>
      </c>
      <c r="E16" s="57">
        <v>11952836.550000001</v>
      </c>
      <c r="F16" s="57">
        <v>0</v>
      </c>
      <c r="G16" s="57">
        <v>0</v>
      </c>
      <c r="H16" s="57">
        <v>0</v>
      </c>
      <c r="I16" s="57">
        <v>0</v>
      </c>
      <c r="J16" s="57">
        <v>6200</v>
      </c>
      <c r="K16" s="57">
        <v>436347.92000000004</v>
      </c>
      <c r="L16" s="57">
        <v>78750</v>
      </c>
      <c r="M16" s="57">
        <v>0</v>
      </c>
      <c r="N16" s="57">
        <v>2971429.9400000004</v>
      </c>
      <c r="O16" s="57">
        <v>106526.74</v>
      </c>
      <c r="P16" s="58">
        <v>0</v>
      </c>
      <c r="Q16" s="11"/>
      <c r="R16" s="11"/>
    </row>
    <row r="17" spans="1:18" x14ac:dyDescent="0.35">
      <c r="A17" s="63" t="s">
        <v>39</v>
      </c>
      <c r="B17" s="1" t="s">
        <v>55</v>
      </c>
      <c r="C17" s="7">
        <v>2022</v>
      </c>
      <c r="D17" s="2" t="s">
        <v>58</v>
      </c>
      <c r="E17" s="57">
        <v>98151830.429999977</v>
      </c>
      <c r="F17" s="57">
        <v>0</v>
      </c>
      <c r="G17" s="57">
        <v>0</v>
      </c>
      <c r="H17" s="57">
        <v>0</v>
      </c>
      <c r="I17" s="57">
        <v>0</v>
      </c>
      <c r="J17" s="57">
        <v>149400</v>
      </c>
      <c r="K17" s="57">
        <v>1780975.9900000002</v>
      </c>
      <c r="L17" s="57">
        <v>813750</v>
      </c>
      <c r="M17" s="57">
        <v>0</v>
      </c>
      <c r="N17" s="57">
        <v>24372277.860000022</v>
      </c>
      <c r="O17" s="57">
        <v>1260123.8700000017</v>
      </c>
      <c r="P17" s="58">
        <v>0</v>
      </c>
      <c r="Q17" s="11"/>
      <c r="R17" s="11"/>
    </row>
    <row r="18" spans="1:18" ht="15" thickBot="1" x14ac:dyDescent="0.4">
      <c r="A18" s="64" t="s">
        <v>40</v>
      </c>
      <c r="B18" s="21" t="s">
        <v>55</v>
      </c>
      <c r="C18" s="22">
        <v>2022</v>
      </c>
      <c r="D18" s="23" t="s">
        <v>28</v>
      </c>
      <c r="E18" s="59">
        <v>25351229.500000007</v>
      </c>
      <c r="F18" s="59">
        <v>0</v>
      </c>
      <c r="G18" s="59">
        <v>0</v>
      </c>
      <c r="H18" s="59">
        <v>0</v>
      </c>
      <c r="I18" s="59">
        <v>0</v>
      </c>
      <c r="J18" s="59">
        <v>60700</v>
      </c>
      <c r="K18" s="59">
        <v>653111.3899999999</v>
      </c>
      <c r="L18" s="59">
        <v>348800</v>
      </c>
      <c r="M18" s="59">
        <v>0</v>
      </c>
      <c r="N18" s="59">
        <v>6260644.0699999994</v>
      </c>
      <c r="O18" s="59">
        <v>598542.82000000018</v>
      </c>
      <c r="P18" s="60">
        <v>0</v>
      </c>
      <c r="Q18" s="11"/>
      <c r="R18" s="11"/>
    </row>
    <row r="19" spans="1:18" x14ac:dyDescent="0.35">
      <c r="A19" s="62" t="s">
        <v>36</v>
      </c>
      <c r="B19" s="26" t="s">
        <v>55</v>
      </c>
      <c r="C19" s="27">
        <v>2023</v>
      </c>
      <c r="D19" s="28" t="s">
        <v>57</v>
      </c>
      <c r="E19" s="55">
        <v>1093665.9900000002</v>
      </c>
      <c r="F19" s="55">
        <v>0</v>
      </c>
      <c r="G19" s="55">
        <v>0</v>
      </c>
      <c r="H19" s="55">
        <v>0</v>
      </c>
      <c r="I19" s="55">
        <v>0</v>
      </c>
      <c r="J19" s="61">
        <v>83135</v>
      </c>
      <c r="K19" s="55">
        <v>0</v>
      </c>
      <c r="L19" s="55">
        <v>0</v>
      </c>
      <c r="M19" s="55">
        <v>0</v>
      </c>
      <c r="N19" s="55">
        <v>0</v>
      </c>
      <c r="O19" s="55">
        <v>14692.03</v>
      </c>
      <c r="P19" s="56">
        <v>0</v>
      </c>
      <c r="Q19" s="11"/>
      <c r="R19" s="11"/>
    </row>
    <row r="20" spans="1:18" x14ac:dyDescent="0.35">
      <c r="A20" s="63" t="s">
        <v>37</v>
      </c>
      <c r="B20" s="1" t="s">
        <v>55</v>
      </c>
      <c r="C20" s="7">
        <v>2023</v>
      </c>
      <c r="D20" s="2" t="s">
        <v>17</v>
      </c>
      <c r="E20" s="57">
        <v>3851668.45</v>
      </c>
      <c r="F20" s="57">
        <v>0</v>
      </c>
      <c r="G20" s="57">
        <v>0</v>
      </c>
      <c r="H20" s="57">
        <v>0</v>
      </c>
      <c r="I20" s="57">
        <v>0</v>
      </c>
      <c r="J20" s="57">
        <v>43300</v>
      </c>
      <c r="K20" s="57">
        <v>158335.18</v>
      </c>
      <c r="L20" s="57">
        <v>0</v>
      </c>
      <c r="M20" s="57">
        <v>0</v>
      </c>
      <c r="N20" s="57">
        <v>1057739.48</v>
      </c>
      <c r="O20" s="57">
        <v>20468.050000000003</v>
      </c>
      <c r="P20" s="58">
        <v>0</v>
      </c>
      <c r="Q20" s="11"/>
      <c r="R20" s="11"/>
    </row>
    <row r="21" spans="1:18" x14ac:dyDescent="0.35">
      <c r="A21" s="63" t="s">
        <v>38</v>
      </c>
      <c r="B21" s="1" t="s">
        <v>55</v>
      </c>
      <c r="C21" s="7">
        <v>2023</v>
      </c>
      <c r="D21" s="2" t="s">
        <v>18</v>
      </c>
      <c r="E21" s="57">
        <v>12241279.99</v>
      </c>
      <c r="F21" s="57">
        <v>0</v>
      </c>
      <c r="G21" s="57">
        <v>0</v>
      </c>
      <c r="H21" s="57">
        <v>0</v>
      </c>
      <c r="I21" s="57">
        <v>10493.279999999999</v>
      </c>
      <c r="J21" s="57">
        <v>52500</v>
      </c>
      <c r="K21" s="57">
        <v>352640.83999999997</v>
      </c>
      <c r="L21" s="57">
        <v>379931</v>
      </c>
      <c r="M21" s="57">
        <v>0</v>
      </c>
      <c r="N21" s="57">
        <v>3353396.75</v>
      </c>
      <c r="O21" s="57">
        <v>152324.44999999995</v>
      </c>
      <c r="P21" s="58">
        <v>0</v>
      </c>
      <c r="Q21" s="11"/>
      <c r="R21" s="11"/>
    </row>
    <row r="22" spans="1:18" x14ac:dyDescent="0.35">
      <c r="A22" s="63" t="s">
        <v>39</v>
      </c>
      <c r="B22" s="1" t="s">
        <v>55</v>
      </c>
      <c r="C22" s="7">
        <v>2023</v>
      </c>
      <c r="D22" s="2" t="s">
        <v>58</v>
      </c>
      <c r="E22" s="57">
        <v>110648731.82000002</v>
      </c>
      <c r="F22" s="57">
        <v>0</v>
      </c>
      <c r="G22" s="57">
        <v>0</v>
      </c>
      <c r="H22" s="57">
        <v>0</v>
      </c>
      <c r="I22" s="57">
        <v>120934.24</v>
      </c>
      <c r="J22" s="57">
        <v>357800</v>
      </c>
      <c r="K22" s="57">
        <v>2485850.69</v>
      </c>
      <c r="L22" s="57">
        <v>886894</v>
      </c>
      <c r="M22" s="57">
        <v>0</v>
      </c>
      <c r="N22" s="57">
        <v>30300255.899999999</v>
      </c>
      <c r="O22" s="57">
        <v>1106584.72</v>
      </c>
      <c r="P22" s="58">
        <v>0</v>
      </c>
      <c r="Q22" s="11"/>
      <c r="R22" s="11"/>
    </row>
    <row r="23" spans="1:18" ht="15" thickBot="1" x14ac:dyDescent="0.4">
      <c r="A23" s="64" t="s">
        <v>40</v>
      </c>
      <c r="B23" s="21" t="s">
        <v>55</v>
      </c>
      <c r="C23" s="22">
        <v>2023</v>
      </c>
      <c r="D23" s="23" t="s">
        <v>28</v>
      </c>
      <c r="E23" s="57">
        <v>28805943.129999999</v>
      </c>
      <c r="F23" s="59">
        <v>0</v>
      </c>
      <c r="G23" s="59">
        <v>0</v>
      </c>
      <c r="H23" s="59">
        <v>0</v>
      </c>
      <c r="I23" s="57">
        <v>52717.570000000007</v>
      </c>
      <c r="J23" s="59">
        <v>207200</v>
      </c>
      <c r="K23" s="59">
        <v>696398.15</v>
      </c>
      <c r="L23" s="59">
        <v>459356</v>
      </c>
      <c r="M23" s="59">
        <v>0</v>
      </c>
      <c r="N23" s="59">
        <v>7907964.4499999993</v>
      </c>
      <c r="O23" s="59">
        <v>799794.54999999993</v>
      </c>
      <c r="P23" s="60">
        <v>0</v>
      </c>
      <c r="Q23" s="11"/>
      <c r="R23" s="11"/>
    </row>
    <row r="24" spans="1:18" x14ac:dyDescent="0.35">
      <c r="A24" s="62" t="s">
        <v>36</v>
      </c>
      <c r="B24" s="26" t="s">
        <v>55</v>
      </c>
      <c r="C24" s="27">
        <v>2024</v>
      </c>
      <c r="D24" s="28" t="s">
        <v>57</v>
      </c>
      <c r="E24" s="55">
        <v>1255907.3699999999</v>
      </c>
      <c r="F24" s="55">
        <v>0</v>
      </c>
      <c r="G24" s="55">
        <v>0</v>
      </c>
      <c r="H24" s="55">
        <v>0</v>
      </c>
      <c r="I24" s="55">
        <v>0</v>
      </c>
      <c r="J24" s="57">
        <v>83276</v>
      </c>
      <c r="K24" s="55">
        <v>21208</v>
      </c>
      <c r="L24" s="55">
        <v>0</v>
      </c>
      <c r="M24" s="55">
        <v>0</v>
      </c>
      <c r="N24" s="55">
        <v>0</v>
      </c>
      <c r="O24" s="55">
        <v>9604.1299999999992</v>
      </c>
      <c r="P24" s="56">
        <v>0</v>
      </c>
      <c r="Q24" s="11"/>
      <c r="R24" s="11"/>
    </row>
    <row r="25" spans="1:18" x14ac:dyDescent="0.35">
      <c r="A25" s="63" t="s">
        <v>37</v>
      </c>
      <c r="B25" s="1" t="s">
        <v>55</v>
      </c>
      <c r="C25" s="7">
        <v>2024</v>
      </c>
      <c r="D25" s="2" t="s">
        <v>17</v>
      </c>
      <c r="E25" s="57">
        <v>4098350.15</v>
      </c>
      <c r="F25" s="57">
        <v>0</v>
      </c>
      <c r="G25" s="57">
        <v>0</v>
      </c>
      <c r="H25" s="57">
        <v>0</v>
      </c>
      <c r="I25" s="57">
        <v>0</v>
      </c>
      <c r="J25" s="57">
        <v>54800</v>
      </c>
      <c r="K25" s="57">
        <v>65792.5</v>
      </c>
      <c r="L25" s="57">
        <v>245696</v>
      </c>
      <c r="M25" s="57">
        <v>0</v>
      </c>
      <c r="N25" s="57">
        <v>1386629.05</v>
      </c>
      <c r="O25" s="57">
        <v>37233.12999999999</v>
      </c>
      <c r="P25" s="58">
        <v>0</v>
      </c>
      <c r="Q25" s="11"/>
      <c r="R25" s="11"/>
    </row>
    <row r="26" spans="1:18" x14ac:dyDescent="0.35">
      <c r="A26" s="63" t="s">
        <v>38</v>
      </c>
      <c r="B26" s="1" t="s">
        <v>55</v>
      </c>
      <c r="C26" s="7">
        <v>2024</v>
      </c>
      <c r="D26" s="2" t="s">
        <v>18</v>
      </c>
      <c r="E26" s="57">
        <v>11507386.289999999</v>
      </c>
      <c r="F26" s="57">
        <v>0</v>
      </c>
      <c r="G26" s="57">
        <v>0</v>
      </c>
      <c r="H26" s="57">
        <v>0</v>
      </c>
      <c r="I26" s="57">
        <v>45363</v>
      </c>
      <c r="J26" s="57">
        <v>112800</v>
      </c>
      <c r="K26" s="57">
        <v>310605.66000000003</v>
      </c>
      <c r="L26" s="57">
        <v>175824</v>
      </c>
      <c r="M26" s="57">
        <v>0</v>
      </c>
      <c r="N26" s="57">
        <v>3891047.04</v>
      </c>
      <c r="O26" s="57">
        <v>82725.62</v>
      </c>
      <c r="P26" s="58">
        <v>0</v>
      </c>
      <c r="Q26" s="11"/>
      <c r="R26" s="11"/>
    </row>
    <row r="27" spans="1:18" x14ac:dyDescent="0.35">
      <c r="A27" s="63" t="s">
        <v>39</v>
      </c>
      <c r="B27" s="1" t="s">
        <v>55</v>
      </c>
      <c r="C27" s="7">
        <v>2024</v>
      </c>
      <c r="D27" s="2" t="s">
        <v>58</v>
      </c>
      <c r="E27" s="57">
        <v>124937447.99000001</v>
      </c>
      <c r="F27" s="57">
        <v>0</v>
      </c>
      <c r="G27" s="57">
        <v>0</v>
      </c>
      <c r="H27" s="57">
        <v>0</v>
      </c>
      <c r="I27" s="57">
        <v>948416.19</v>
      </c>
      <c r="J27" s="57">
        <v>398800</v>
      </c>
      <c r="K27" s="57">
        <v>3041656.5</v>
      </c>
      <c r="L27" s="57">
        <v>1457306</v>
      </c>
      <c r="M27" s="57">
        <v>0</v>
      </c>
      <c r="N27" s="57">
        <v>42253777.669999994</v>
      </c>
      <c r="O27" s="57">
        <v>1394611.28</v>
      </c>
      <c r="P27" s="58">
        <v>0</v>
      </c>
      <c r="Q27" s="11"/>
      <c r="R27" s="11"/>
    </row>
    <row r="28" spans="1:18" ht="15" thickBot="1" x14ac:dyDescent="0.4">
      <c r="A28" s="64" t="s">
        <v>40</v>
      </c>
      <c r="B28" s="21" t="s">
        <v>55</v>
      </c>
      <c r="C28" s="22">
        <v>2024</v>
      </c>
      <c r="D28" s="23" t="s">
        <v>28</v>
      </c>
      <c r="E28" s="59">
        <v>32321244.979999997</v>
      </c>
      <c r="F28" s="59">
        <v>0</v>
      </c>
      <c r="G28" s="59">
        <v>0</v>
      </c>
      <c r="H28" s="59">
        <v>0</v>
      </c>
      <c r="I28" s="59">
        <v>321009.33</v>
      </c>
      <c r="J28" s="59">
        <v>278600</v>
      </c>
      <c r="K28" s="59">
        <v>570947.91</v>
      </c>
      <c r="L28" s="59">
        <v>512307.68</v>
      </c>
      <c r="M28" s="59">
        <v>0</v>
      </c>
      <c r="N28" s="59">
        <v>10939302.399999999</v>
      </c>
      <c r="O28" s="59">
        <v>671200.82</v>
      </c>
      <c r="P28" s="60">
        <v>0</v>
      </c>
      <c r="Q28" s="11"/>
      <c r="R28" s="11"/>
    </row>
    <row r="29" spans="1:18" x14ac:dyDescent="0.35">
      <c r="A29" s="62" t="s">
        <v>36</v>
      </c>
      <c r="B29" s="26" t="s">
        <v>55</v>
      </c>
      <c r="C29" s="27" t="s">
        <v>56</v>
      </c>
      <c r="D29" s="28" t="s">
        <v>57</v>
      </c>
      <c r="E29" s="55">
        <v>875962.43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6">
        <v>0</v>
      </c>
    </row>
    <row r="30" spans="1:18" x14ac:dyDescent="0.35">
      <c r="A30" s="63" t="s">
        <v>37</v>
      </c>
      <c r="B30" s="1" t="s">
        <v>55</v>
      </c>
      <c r="C30" s="7" t="s">
        <v>56</v>
      </c>
      <c r="D30" s="2" t="s">
        <v>17</v>
      </c>
      <c r="E30" s="57">
        <v>3112992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141637</v>
      </c>
      <c r="L30" s="57">
        <v>0</v>
      </c>
      <c r="M30" s="57">
        <v>0</v>
      </c>
      <c r="N30" s="57">
        <v>1074850.06</v>
      </c>
      <c r="O30" s="57">
        <v>90087.35</v>
      </c>
      <c r="P30" s="58">
        <v>0</v>
      </c>
    </row>
    <row r="31" spans="1:18" x14ac:dyDescent="0.35">
      <c r="A31" s="63" t="s">
        <v>38</v>
      </c>
      <c r="B31" s="1" t="s">
        <v>55</v>
      </c>
      <c r="C31" s="7" t="s">
        <v>56</v>
      </c>
      <c r="D31" s="2" t="s">
        <v>18</v>
      </c>
      <c r="E31" s="57">
        <v>9811175.9399999995</v>
      </c>
      <c r="F31" s="57">
        <v>0</v>
      </c>
      <c r="G31" s="57">
        <v>0</v>
      </c>
      <c r="H31" s="57">
        <v>0</v>
      </c>
      <c r="I31" s="57">
        <v>32038.09</v>
      </c>
      <c r="J31" s="57">
        <v>26800</v>
      </c>
      <c r="K31" s="57">
        <v>403533.51</v>
      </c>
      <c r="L31" s="57">
        <v>0</v>
      </c>
      <c r="M31" s="57">
        <v>0</v>
      </c>
      <c r="N31" s="57">
        <v>3392420.1300000004</v>
      </c>
      <c r="O31" s="57">
        <v>50365.579999999994</v>
      </c>
      <c r="P31" s="58">
        <v>0</v>
      </c>
    </row>
    <row r="32" spans="1:18" x14ac:dyDescent="0.35">
      <c r="A32" s="63" t="s">
        <v>39</v>
      </c>
      <c r="B32" s="1" t="s">
        <v>55</v>
      </c>
      <c r="C32" s="7" t="s">
        <v>56</v>
      </c>
      <c r="D32" s="2" t="s">
        <v>58</v>
      </c>
      <c r="E32" s="57">
        <v>103012046.73999999</v>
      </c>
      <c r="F32" s="57">
        <v>0</v>
      </c>
      <c r="G32" s="57">
        <v>0</v>
      </c>
      <c r="H32" s="57">
        <v>0</v>
      </c>
      <c r="I32" s="57">
        <v>723214.47</v>
      </c>
      <c r="J32" s="57">
        <v>164400</v>
      </c>
      <c r="K32" s="57">
        <v>2260995.4700000002</v>
      </c>
      <c r="L32" s="57">
        <v>1462511</v>
      </c>
      <c r="M32" s="57">
        <v>0</v>
      </c>
      <c r="N32" s="57">
        <v>35582115.059999995</v>
      </c>
      <c r="O32" s="57">
        <v>1165817.8899999999</v>
      </c>
      <c r="P32" s="58">
        <v>0</v>
      </c>
    </row>
    <row r="33" spans="1:16" ht="15" thickBot="1" x14ac:dyDescent="0.4">
      <c r="A33" s="64" t="s">
        <v>40</v>
      </c>
      <c r="B33" s="21" t="s">
        <v>55</v>
      </c>
      <c r="C33" s="22" t="s">
        <v>56</v>
      </c>
      <c r="D33" s="23" t="s">
        <v>28</v>
      </c>
      <c r="E33" s="59">
        <v>26227381.93</v>
      </c>
      <c r="F33" s="59">
        <v>0</v>
      </c>
      <c r="G33" s="59">
        <v>0</v>
      </c>
      <c r="H33" s="59">
        <v>0</v>
      </c>
      <c r="I33" s="59">
        <v>258660.37999999998</v>
      </c>
      <c r="J33" s="59">
        <v>85300</v>
      </c>
      <c r="K33" s="59">
        <v>515286.33</v>
      </c>
      <c r="L33" s="59">
        <v>377534</v>
      </c>
      <c r="M33" s="59">
        <v>0</v>
      </c>
      <c r="N33" s="59">
        <v>9071562.790000001</v>
      </c>
      <c r="O33" s="59">
        <v>484667.19</v>
      </c>
      <c r="P33" s="60">
        <v>0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MRIT</vt:lpstr>
      <vt:lpstr>GUGIK</vt:lpstr>
      <vt:lpstr>GUNB</vt:lpstr>
      <vt:lpstr>Instytut Geodezji i Kartografii</vt:lpstr>
      <vt:lpstr>Instytut Techniki Budowlanej</vt:lpstr>
      <vt:lpstr>Polska Agencja Kosmiczna </vt:lpstr>
      <vt:lpstr>Polskie Centrum Akredytacji </vt:lpstr>
      <vt:lpstr>Urząd Dozoru Technicznego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Dymek Bernard</dc:creator>
  <cp:lastModifiedBy>Zmarzlińska Aleksandra</cp:lastModifiedBy>
  <dcterms:created xsi:type="dcterms:W3CDTF">2025-10-31T12:21:48Z</dcterms:created>
  <dcterms:modified xsi:type="dcterms:W3CDTF">2025-11-19T06:22:44Z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UxC4dwLulzfINJ8nQH+xvX5LNGipWa4BRSZhPgxsCvnVGe9a5Vo/lPXLWEzOsM4uu/kFJwRHlwe8F3KyfHXwuA==</vt:lpwstr>
  </property>
  <property fmtid="{D5CDD505-2E9C-101B-9397-08002B2CF9AE}" pid="4" name="MFClassificationDate">
    <vt:lpwstr>2025-10-31T14:11:25.7833778+01:00</vt:lpwstr>
  </property>
  <property fmtid="{D5CDD505-2E9C-101B-9397-08002B2CF9AE}" pid="5" name="MFClassifiedBySID">
    <vt:lpwstr>UxC4dwLulzfINJ8nQH+xvX5LNGipWa4BRSZhPgxsCvm42mrIC/DSDv0ggS+FjUN/2v1BBotkLlY5aAiEhoi6uTYKpypeWaXSQoqBd1Q9D8W2OhZDceWxXJ1MZ2kb8HIN</vt:lpwstr>
  </property>
  <property fmtid="{D5CDD505-2E9C-101B-9397-08002B2CF9AE}" pid="6" name="MFGRNItemId">
    <vt:lpwstr>GRN-6812e91c-0269-4a10-bc40-44e1763f4abb</vt:lpwstr>
  </property>
  <property fmtid="{D5CDD505-2E9C-101B-9397-08002B2CF9AE}" pid="7" name="MFHash">
    <vt:lpwstr>X3HJujFq527TYMlrHb6xI2Gn0wo2cGKD15Yz7X2VcIU=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