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zewska\AppData\Local\Temp\ezdpuw\20260202125857203\"/>
    </mc:Choice>
  </mc:AlternateContent>
  <xr:revisionPtr revIDLastSave="0" documentId="13_ncr:1_{50E60690-31DF-4573-8F0D-07B893F8E186}" xr6:coauthVersionLast="47" xr6:coauthVersionMax="47" xr10:uidLastSave="{00000000-0000-0000-0000-000000000000}"/>
  <bookViews>
    <workbookView xWindow="-5610" yWindow="-21720" windowWidth="38640" windowHeight="21120" xr2:uid="{58BEC11B-5AA2-4EE8-A8DC-048A1E0335C5}"/>
  </bookViews>
  <sheets>
    <sheet name="IOŚ-PIB" sheetId="1" r:id="rId1"/>
    <sheet name="GIOŚ" sheetId="2" r:id="rId2"/>
    <sheet name="PAA" sheetId="3" r:id="rId3"/>
    <sheet name="PIG-PIB" sheetId="4" r:id="rId4"/>
    <sheet name="CAdZ" sheetId="5" r:id="rId5"/>
    <sheet name="GDOŚ" sheetId="6" r:id="rId6"/>
    <sheet name="BNL" sheetId="8" r:id="rId7"/>
    <sheet name="IBL" sheetId="9" r:id="rId8"/>
    <sheet name="Szkoły leśne" sheetId="10" r:id="rId9"/>
    <sheet name="NFOŚiGW" sheetId="11" r:id="rId10"/>
    <sheet name="WFOŚiGW" sheetId="12" r:id="rId11"/>
    <sheet name="PN" sheetId="7" r:id="rId12"/>
    <sheet name="IETU" sheetId="13" r:id="rId13"/>
  </sheets>
  <definedNames>
    <definedName name="_xlnm._FilterDatabase" localSheetId="6" hidden="1">BNL!$A$3:$Q$21</definedName>
    <definedName name="_xlnm._FilterDatabase" localSheetId="4" hidden="1">CAdZ!$A$3:$Q$3</definedName>
    <definedName name="_xlnm._FilterDatabase" localSheetId="5" hidden="1">GDOŚ!$B$3:$Q$50</definedName>
    <definedName name="_xlnm._FilterDatabase" localSheetId="1" hidden="1">GIOŚ!$A$3:$Q$57</definedName>
    <definedName name="_xlnm._FilterDatabase" localSheetId="7" hidden="1">IBL!$A$3:$Q$43</definedName>
    <definedName name="_xlnm._FilterDatabase" localSheetId="12" hidden="1">IETU!$A$3:$Q$57</definedName>
    <definedName name="_xlnm._FilterDatabase" localSheetId="0" hidden="1">'IOŚ-PIB'!$A$3:$Q$120</definedName>
    <definedName name="_xlnm._FilterDatabase" localSheetId="9" hidden="1">NFOŚiGW!$A$3:$Q$109</definedName>
    <definedName name="_xlnm._FilterDatabase" localSheetId="2" hidden="1">PAA!$A$3:$Q$57</definedName>
    <definedName name="_xlnm._FilterDatabase" localSheetId="3" hidden="1">'PIG-PIB'!$A$3:$Q$3</definedName>
    <definedName name="_xlnm._FilterDatabase" localSheetId="11" hidden="1">PN!$A$3:$Q$783</definedName>
    <definedName name="_xlnm._FilterDatabase" localSheetId="8" hidden="1">'Szkoły leśne'!$A$3:$Q$319</definedName>
    <definedName name="_xlnm._FilterDatabase" localSheetId="10" hidden="1">WFOŚiGW!$A$3:$Q$666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9" i="7" l="1"/>
  <c r="O569" i="7"/>
  <c r="G569" i="7"/>
  <c r="Q568" i="7"/>
  <c r="O568" i="7"/>
  <c r="G568" i="7"/>
  <c r="O567" i="7"/>
  <c r="D567" i="7"/>
  <c r="D568" i="7" s="1"/>
  <c r="D569" i="7" s="1"/>
  <c r="Q566" i="7"/>
  <c r="O566" i="7"/>
  <c r="G566" i="7"/>
  <c r="Q565" i="7"/>
  <c r="O565" i="7"/>
  <c r="G565" i="7"/>
  <c r="Q564" i="7"/>
  <c r="O564" i="7"/>
  <c r="G564" i="7"/>
  <c r="Q563" i="7"/>
  <c r="O563" i="7"/>
  <c r="G563" i="7"/>
  <c r="D562" i="7"/>
  <c r="D563" i="7" s="1"/>
  <c r="D564" i="7" s="1"/>
  <c r="Q561" i="7"/>
  <c r="O561" i="7"/>
  <c r="G561" i="7"/>
  <c r="Q560" i="7"/>
  <c r="G560" i="7"/>
  <c r="Q559" i="7"/>
  <c r="O559" i="7"/>
  <c r="G559" i="7"/>
  <c r="Q558" i="7"/>
  <c r="O558" i="7"/>
  <c r="G558" i="7"/>
  <c r="D557" i="7"/>
  <c r="D558" i="7" s="1"/>
  <c r="D559" i="7" s="1"/>
  <c r="Q556" i="7"/>
  <c r="O556" i="7"/>
  <c r="G556" i="7"/>
  <c r="Q555" i="7"/>
  <c r="O555" i="7"/>
  <c r="G555" i="7"/>
  <c r="Q554" i="7"/>
  <c r="Q553" i="7"/>
  <c r="O553" i="7"/>
  <c r="G553" i="7"/>
  <c r="D552" i="7"/>
  <c r="D553" i="7" s="1"/>
  <c r="D554" i="7" s="1"/>
  <c r="Q551" i="7"/>
  <c r="O551" i="7"/>
  <c r="G551" i="7"/>
  <c r="Q550" i="7"/>
  <c r="J549" i="7"/>
  <c r="O548" i="7"/>
  <c r="J548" i="7"/>
  <c r="G548" i="7"/>
  <c r="O547" i="7"/>
  <c r="O546" i="7"/>
  <c r="J546" i="7"/>
  <c r="G546" i="7"/>
  <c r="D546" i="7"/>
  <c r="D547" i="7" s="1"/>
  <c r="D548" i="7" s="1"/>
  <c r="D549" i="7" s="1"/>
  <c r="Q545" i="7"/>
  <c r="O545" i="7"/>
  <c r="G545" i="7"/>
  <c r="D545" i="7"/>
  <c r="J544" i="7"/>
  <c r="G544" i="7"/>
  <c r="J543" i="7"/>
  <c r="G543" i="7"/>
  <c r="D542" i="7"/>
  <c r="D543" i="7" s="1"/>
  <c r="D544" i="7" s="1"/>
  <c r="J541" i="7"/>
  <c r="G541" i="7"/>
  <c r="G540" i="7"/>
  <c r="J165" i="7"/>
  <c r="F165" i="7"/>
  <c r="Q105" i="7"/>
  <c r="Q104" i="7"/>
  <c r="Q103" i="7"/>
  <c r="Q102" i="7"/>
  <c r="P102" i="7"/>
  <c r="Q101" i="7"/>
  <c r="Q100" i="7"/>
  <c r="Q99" i="7"/>
  <c r="Q98" i="7"/>
  <c r="Q97" i="7"/>
  <c r="Q96" i="7"/>
  <c r="Q95" i="7"/>
  <c r="Q94" i="7"/>
  <c r="Q93" i="7"/>
  <c r="Q92" i="7"/>
  <c r="Q91" i="7"/>
  <c r="Q90" i="7"/>
  <c r="Q89" i="7"/>
  <c r="Q88" i="7"/>
  <c r="Q87" i="7"/>
  <c r="Q86" i="7"/>
  <c r="Q85" i="7"/>
  <c r="Q84" i="7"/>
  <c r="Q83" i="7"/>
  <c r="Q82" i="7"/>
  <c r="Q81" i="7"/>
  <c r="N81" i="7"/>
  <c r="Q80" i="7"/>
  <c r="Q79" i="7"/>
  <c r="Q78" i="7"/>
  <c r="Q77" i="7"/>
  <c r="Q76" i="7"/>
  <c r="Q75" i="7"/>
  <c r="Q74" i="7"/>
  <c r="Q73" i="7"/>
  <c r="Q72" i="7"/>
  <c r="Q71" i="7"/>
  <c r="Q70" i="7"/>
  <c r="P69" i="7"/>
  <c r="Q69" i="7" s="1"/>
  <c r="N69" i="7"/>
  <c r="M69" i="7"/>
  <c r="Q68" i="7"/>
  <c r="Q67" i="7"/>
  <c r="Q66" i="7"/>
  <c r="Q65" i="7"/>
  <c r="J64" i="7"/>
  <c r="Q64" i="7" s="1"/>
  <c r="F64" i="7"/>
  <c r="P31" i="3"/>
  <c r="O31" i="3"/>
  <c r="L31" i="3"/>
  <c r="K31" i="3"/>
  <c r="I31" i="3"/>
  <c r="G31" i="3"/>
  <c r="F31" i="3"/>
  <c r="P24" i="3"/>
  <c r="O24" i="3"/>
  <c r="L24" i="3"/>
  <c r="K24" i="3"/>
  <c r="I24" i="3"/>
  <c r="G24" i="3"/>
  <c r="F24" i="3"/>
  <c r="P18" i="3"/>
  <c r="O18" i="3"/>
  <c r="L18" i="3"/>
  <c r="K18" i="3"/>
  <c r="I18" i="3"/>
  <c r="G18" i="3"/>
  <c r="F18" i="3"/>
  <c r="P12" i="3"/>
  <c r="O12" i="3"/>
  <c r="L12" i="3"/>
  <c r="K12" i="3"/>
  <c r="I12" i="3"/>
  <c r="G12" i="3"/>
  <c r="F12" i="3"/>
  <c r="P5" i="3"/>
  <c r="L5" i="3"/>
  <c r="K5" i="3"/>
  <c r="I5" i="3"/>
  <c r="G5" i="3"/>
  <c r="F5" i="3"/>
  <c r="Q40" i="6"/>
  <c r="P40" i="6"/>
  <c r="O40" i="6"/>
  <c r="N40" i="6"/>
  <c r="M40" i="6"/>
  <c r="L40" i="6"/>
  <c r="K40" i="6"/>
  <c r="J40" i="6"/>
  <c r="I40" i="6"/>
  <c r="H40" i="6"/>
  <c r="G40" i="6"/>
  <c r="F40" i="6"/>
  <c r="Q31" i="6"/>
  <c r="P31" i="6"/>
  <c r="O31" i="6"/>
  <c r="N31" i="6"/>
  <c r="M31" i="6"/>
  <c r="L31" i="6"/>
  <c r="K31" i="6"/>
  <c r="J31" i="6"/>
  <c r="I31" i="6"/>
  <c r="H31" i="6"/>
  <c r="G31" i="6"/>
  <c r="F31" i="6"/>
  <c r="Q25" i="6"/>
  <c r="P25" i="6"/>
  <c r="O25" i="6"/>
  <c r="N25" i="6"/>
  <c r="M25" i="6"/>
  <c r="L25" i="6"/>
  <c r="K25" i="6"/>
  <c r="J25" i="6"/>
  <c r="I25" i="6"/>
  <c r="H25" i="6"/>
  <c r="G25" i="6"/>
  <c r="F25" i="6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P7" i="2"/>
  <c r="L7" i="2"/>
  <c r="K7" i="2"/>
  <c r="I7" i="2"/>
  <c r="G7" i="2"/>
  <c r="F7" i="2"/>
  <c r="Q6" i="2"/>
  <c r="Q5" i="2"/>
  <c r="Q4" i="2"/>
</calcChain>
</file>

<file path=xl/sharedStrings.xml><?xml version="1.0" encoding="utf-8"?>
<sst xmlns="http://schemas.openxmlformats.org/spreadsheetml/2006/main" count="4680" uniqueCount="480">
  <si>
    <t xml:space="preserve">Załącznik do interpelacji Posła Przemysława Wiplera w sprawie kosztów administracji publicznej w Ministerstwie Klimatu i Środowiska (znak: K10INT13177)						</t>
  </si>
  <si>
    <t>2.  Jaka była łączna liczba pracowników zatrudnionych na podstawie umowy o pracę w jednostkach podległych i nadzorowanych przez MKiŚ na dzień 1 stycznia każdego roku od 2020 do 2025 r., z podziałem na jednostki organizacyjne i stanowiska? Jaka była wysokość poszczególnych składników wynagrodzenia oraz kosztów pochodnych od wynagrodzeń w tych latach? W celu zapewnienia przejrzystości uprzejmie proszę o przedstawienie danych w formie tabelarycznej, z uwzględnieniem następujących rubryk: stanowisko, nazwa jednostki, liczba pracowników, wysokość składników wynagrodzenia, rodzaj umowy o pracę oraz wysokość kosztów pochodnych od wynagrodzeń.</t>
  </si>
  <si>
    <t>Nazwa jednostki (skrót)</t>
  </si>
  <si>
    <t>Rok</t>
  </si>
  <si>
    <t>Grupa stanowisk</t>
  </si>
  <si>
    <t>Rodzaj umowy (powołanie / mianowanie / umowa o pracę)</t>
  </si>
  <si>
    <t>Liczba pracowników</t>
  </si>
  <si>
    <t>Wynagrodzenie zasadnicze</t>
  </si>
  <si>
    <t>Dodatki stażowe</t>
  </si>
  <si>
    <t>Dodatki służby cywilnej</t>
  </si>
  <si>
    <t>Składniki z tytułu dodatkowych uprawnień i funkcji</t>
  </si>
  <si>
    <t>Premie</t>
  </si>
  <si>
    <t>Dodatki zadaniowe / specjalne</t>
  </si>
  <si>
    <t>Nagrody za szczególne osiągnięcia w pracy zawodowej</t>
  </si>
  <si>
    <t>Nagrody jubileuszowe</t>
  </si>
  <si>
    <t>Odprawy emerytalne i rentowe</t>
  </si>
  <si>
    <t>Inne składniki</t>
  </si>
  <si>
    <t>Dodatkowe wynagrodzenie roczne</t>
  </si>
  <si>
    <t>Pochodne od wynagrodzeń</t>
  </si>
  <si>
    <t>Profesor</t>
  </si>
  <si>
    <t>umowa o pracę</t>
  </si>
  <si>
    <t>Adiunkt</t>
  </si>
  <si>
    <t>Dyrektor</t>
  </si>
  <si>
    <t>umowa o pracę/powołanie</t>
  </si>
  <si>
    <t>Główny specjalista badawczo-techniczny</t>
  </si>
  <si>
    <t>Starszy specjalista badawczo-techniczny</t>
  </si>
  <si>
    <t>Specjalista badawczo-techniczny</t>
  </si>
  <si>
    <t>Główny specjalista inżynieryjno-techniczny</t>
  </si>
  <si>
    <t>Starszy specjalista inżynieryjno-techniczny</t>
  </si>
  <si>
    <t>Specjalista inżynieryjno-techniczny</t>
  </si>
  <si>
    <t>Młodszy specjalista inżynieryjno-techniczny</t>
  </si>
  <si>
    <t>Radca Prawny</t>
  </si>
  <si>
    <t>Główny specjalista pozostali pracownicy</t>
  </si>
  <si>
    <t>Starszy specjalista pozostali pracownicy</t>
  </si>
  <si>
    <t>Specjalista pozostali pracownicy</t>
  </si>
  <si>
    <t>Młodszy specjalista pozostali pracownicy</t>
  </si>
  <si>
    <t>Referent, technik, pozostali pracownicy</t>
  </si>
  <si>
    <t>Główny specjalista ds. informatycznych</t>
  </si>
  <si>
    <t>Starszy specjalista ds. informatycznych</t>
  </si>
  <si>
    <t>Specjalista ds. informatycznych</t>
  </si>
  <si>
    <t>,</t>
  </si>
  <si>
    <t>Młodszy specjalista ds. informatycznych</t>
  </si>
  <si>
    <t xml:space="preserve">umowa o pracę </t>
  </si>
  <si>
    <t>Głowny specjalista inżynieryjno-techniczny</t>
  </si>
  <si>
    <t>Wyższe stanowiska w S.C.</t>
  </si>
  <si>
    <t>powołanie</t>
  </si>
  <si>
    <t>Stanowiska koordynujące w S.C.</t>
  </si>
  <si>
    <t>mianowanie</t>
  </si>
  <si>
    <t>Stanowiska samodzielne w S.C.</t>
  </si>
  <si>
    <t>Stanowiska specjalistyczne w S.C</t>
  </si>
  <si>
    <t>Stanowiska wspomagające w S.C.</t>
  </si>
  <si>
    <t>Stanowiska obsługowe</t>
  </si>
  <si>
    <t>Stanowiska specjalistyczne w S.C.</t>
  </si>
  <si>
    <t>2.  Jaka była łączna liczba pracowników zatrudnionych na podstawie umowy o pracę w Ministerstwie Klimatu i Środowiska na dzień 1 stycznia każdego roku od 2020 do 2025 r., z podziałem na jednostki organizacyjne i stanowiska? Jaka była wysokość poszczególnych składników wynagrodzenia oraz kosztów pochodnych od wynagrodzeń w tych latach? W celu zapewnienia przejrzystości uprzejmie proszę o przedstawienie danych w formie tabelarycznej, z uwzględnieniem następujących rubryk: stanowisko, nazwa jednostki, liczba pracowników, wysokość składników wynagrodzenia, rodzaj umowy o pracę oraz wysokość kosztów pochodnych od wynagrodzeń.</t>
  </si>
  <si>
    <t>w tys. zł</t>
  </si>
  <si>
    <t xml:space="preserve">powołanie </t>
  </si>
  <si>
    <t>Stanowiska pomocnicze</t>
  </si>
  <si>
    <r>
      <t>Stanowiska specjalistyczne w S.C.</t>
    </r>
    <r>
      <rPr>
        <b/>
        <sz val="11"/>
        <color theme="1"/>
        <rFont val="Aptos Narrow"/>
        <family val="2"/>
        <scheme val="minor"/>
      </rPr>
      <t>*</t>
    </r>
  </si>
  <si>
    <t>* w grupie stanowiska specjalistyczne w S.C. uwzględnione zostały wynagrodzenia pracownika mianowanego</t>
  </si>
  <si>
    <t>Instytut Ochrony Środowiska - Państwowy Instytut Badawczy (IOŚ-PIB)</t>
  </si>
  <si>
    <t>Główny Inspektorat Ochrony Środowiska (GIOŚ)</t>
  </si>
  <si>
    <t>Państwowa Agencja Atomistyki (PAA)</t>
  </si>
  <si>
    <t>główny specjalista</t>
  </si>
  <si>
    <t>powołanie/mianowanie/umowa o pracę</t>
  </si>
  <si>
    <t>X</t>
  </si>
  <si>
    <t>starszy specjalista</t>
  </si>
  <si>
    <t>specjalista</t>
  </si>
  <si>
    <t>młodszy specjalista</t>
  </si>
  <si>
    <t>pracownik fizyczny</t>
  </si>
  <si>
    <t>Państwowy Instytut Geologiczny - Państwowy Instytut Badawczy (PIG-PIB)</t>
  </si>
  <si>
    <t>Centralny Azyl dla Zwierząt (CAdZ)</t>
  </si>
  <si>
    <t xml:space="preserve">stanowiska kierownicze </t>
  </si>
  <si>
    <t>stanowiska specjalistyczne</t>
  </si>
  <si>
    <t>Liczba pracowników
 (na dzień 1 stycznia)</t>
  </si>
  <si>
    <t>do 31.10.2025</t>
  </si>
  <si>
    <t>Generalna Dyrekcja Ochrony Środowiska (GDOŚ)</t>
  </si>
  <si>
    <t>Kierownictwo Parku</t>
  </si>
  <si>
    <t>na czas nieokreślony</t>
  </si>
  <si>
    <t xml:space="preserve">Stanowiska kierownicze lub koordynujące </t>
  </si>
  <si>
    <t xml:space="preserve">Stanowiska samodzielne </t>
  </si>
  <si>
    <t>Stanowiska specjalistyczne</t>
  </si>
  <si>
    <t>na czas określony i nieokreślony</t>
  </si>
  <si>
    <t>Stanowiska pomocnicze (wspomagające)</t>
  </si>
  <si>
    <t>powołanie i na czas nieokreślony</t>
  </si>
  <si>
    <t xml:space="preserve"> </t>
  </si>
  <si>
    <t>na czas określony, nieokreślony, zastępstwo</t>
  </si>
  <si>
    <t>powołanie/ umowa o pracę</t>
  </si>
  <si>
    <t>Stanowiska kierownicze lub koordynujące</t>
  </si>
  <si>
    <t>Stanowiska samodzielne</t>
  </si>
  <si>
    <t>2025*</t>
  </si>
  <si>
    <t>* dane za okes 01-10.2025</t>
  </si>
  <si>
    <t xml:space="preserve">kierownictwo parku </t>
  </si>
  <si>
    <t>powołanie/umowa o pracę</t>
  </si>
  <si>
    <t>stanowiska kierownicze</t>
  </si>
  <si>
    <t>podleśniczy/starszy strażnik</t>
  </si>
  <si>
    <t>stanowiska robotnicze i obsługi</t>
  </si>
  <si>
    <t>referent techniczny</t>
  </si>
  <si>
    <t>specjalista/starszy specjalista/starszy ksiegowy</t>
  </si>
  <si>
    <t>starszy strażnik SP/strażnik SP</t>
  </si>
  <si>
    <t>starszy strażnik/strażnik</t>
  </si>
  <si>
    <t>specjalista/starszy specjalista/starszy księgowy</t>
  </si>
  <si>
    <t>podleśniczy</t>
  </si>
  <si>
    <t>powołanie / umowa o pracę</t>
  </si>
  <si>
    <t xml:space="preserve">Stanowiska wspomagające </t>
  </si>
  <si>
    <t>Karkonoski Park Narodowy</t>
  </si>
  <si>
    <t>Wielkopolski Park Narodowy</t>
  </si>
  <si>
    <t>Świętokrzyski Park Narodowy</t>
  </si>
  <si>
    <t>powołanie, umowa o pracę</t>
  </si>
  <si>
    <t>Kierownictwo parku</t>
  </si>
  <si>
    <t xml:space="preserve">Stanowiska kierownicze </t>
  </si>
  <si>
    <t>Specjaliści</t>
  </si>
  <si>
    <t xml:space="preserve">Konserwator Obwodu Ochronnego </t>
  </si>
  <si>
    <t>Straż Parku</t>
  </si>
  <si>
    <t>Podleśniczy</t>
  </si>
  <si>
    <t xml:space="preserve">Stanowiska administracyjno biurowe </t>
  </si>
  <si>
    <t>Pracownicy obsługi</t>
  </si>
  <si>
    <t>Główny specjalista</t>
  </si>
  <si>
    <t>Referent techniczny</t>
  </si>
  <si>
    <t>Podleśniczy/Strażnik</t>
  </si>
  <si>
    <t>Roztoczański PN</t>
  </si>
  <si>
    <t>Kierownicy komórek org.</t>
  </si>
  <si>
    <t>Specjaliści w Służbie Parku</t>
  </si>
  <si>
    <t>Stanowiska terenowe w Służbie Parku</t>
  </si>
  <si>
    <t>Stanowiska administracyjno-biurowe</t>
  </si>
  <si>
    <t>Słowiński PN</t>
  </si>
  <si>
    <t xml:space="preserve">powołanie / umowa o pracę </t>
  </si>
  <si>
    <t>Pieniński Park Narodowy</t>
  </si>
  <si>
    <t xml:space="preserve">powołanie/umowa o pracę </t>
  </si>
  <si>
    <t>2025                     (do 30.09.2025)</t>
  </si>
  <si>
    <t>01.01.2025 - 01.10.2025</t>
  </si>
  <si>
    <t>Bieszczadzki Park Narodowy</t>
  </si>
  <si>
    <t>na czas nieokreślony i na czas określony</t>
  </si>
  <si>
    <t>na czas nieokreślony ,na czas określony, na okres próbny</t>
  </si>
  <si>
    <t xml:space="preserve">Stanowiska  pomocnicze (wspomagające) </t>
  </si>
  <si>
    <t>na czas nieokreślony ,na czas określony i na okres próbny</t>
  </si>
  <si>
    <t>Narwiański Park Narodowy</t>
  </si>
  <si>
    <t xml:space="preserve">Powołanie /umowa o pracę </t>
  </si>
  <si>
    <t>Poleski Park Narodowy</t>
  </si>
  <si>
    <t>Umowa o pracę, powołanie</t>
  </si>
  <si>
    <t>Umowa o pracę</t>
  </si>
  <si>
    <t>Magurski Park Narodowy</t>
  </si>
  <si>
    <t>nieokreślony</t>
  </si>
  <si>
    <t>Stanowiska wspomagające</t>
  </si>
  <si>
    <t>Ojcowski Park Narodowy</t>
  </si>
  <si>
    <t>stanowiska wspomagające</t>
  </si>
  <si>
    <t>stanowiska obsługowe</t>
  </si>
  <si>
    <t>Stanowiska wspomagające*</t>
  </si>
  <si>
    <t>Białowieski Park Narodowy</t>
  </si>
  <si>
    <t xml:space="preserve">stanowiska wspomagające </t>
  </si>
  <si>
    <t>stanowiska specjalistyczne w S.C.</t>
  </si>
  <si>
    <t>Technikum Leśne w Warcinie im. prof. Stanisława Sokołowskiego</t>
  </si>
  <si>
    <t xml:space="preserve">nauczyciele </t>
  </si>
  <si>
    <t>umowa o pracę na podstawie KN</t>
  </si>
  <si>
    <t>pracownicy administracyjno - obsługowi</t>
  </si>
  <si>
    <t>umowa o pracę na podstawie KP</t>
  </si>
  <si>
    <t>Zespół Szkół Leśnych w Biłgoraju</t>
  </si>
  <si>
    <t>administracja i obsługa</t>
  </si>
  <si>
    <t>nauczyciele</t>
  </si>
  <si>
    <t>umowa o pracę - 15 os. /mianowanie - 24 os.</t>
  </si>
  <si>
    <t>umowa o pracę - 14 os. /mianowanie - 27 os.</t>
  </si>
  <si>
    <t>umowa o pracę - 15 os. /mianowanie - 27 os.</t>
  </si>
  <si>
    <t>umowa o pracę - 16 os. /mianowanie - 26 os.</t>
  </si>
  <si>
    <t>umowa o pracę - 17 os. /mianowanie - 24 os./powołanie 1 os.</t>
  </si>
  <si>
    <t>umowa o pracę - 16 os. /mianowanie - 24 os./powołanie 1 os.</t>
  </si>
  <si>
    <t>Zespół Szkół Leśnych im. Romana Gesinga w Zagnańsku</t>
  </si>
  <si>
    <t>umowa na czas nieokreślony: 4 umowa na czas określony: 3
umowa na czas zastępstwa: 1 mianowanie: 25</t>
  </si>
  <si>
    <t>administracja (w tym: główna księgowa, sekretarz, sp. ds. żywienia, sp. ds. rachunkowo-księgowych, kierownik gospodarczy)</t>
  </si>
  <si>
    <t>umowa na czas nieokreślony: 5 umowa na czas określony: 1</t>
  </si>
  <si>
    <t xml:space="preserve">obsługa </t>
  </si>
  <si>
    <t>umowa na czas nieokreślony: 14 umowa na czas określony: 1</t>
  </si>
  <si>
    <t>pracownik pedagogiczny
(w tym: dyrektor, kierownik internatu, kierownik praktycznej nauki zawodu)</t>
  </si>
  <si>
    <t>umowa na czas nieokreślony: 5 umowa na czas określony: 5
mianowanie: 24</t>
  </si>
  <si>
    <t>obsługa</t>
  </si>
  <si>
    <t>umowa na czas nieokreślony: 6 umowa na czas określony: 7
mianowanie: 24</t>
  </si>
  <si>
    <t>umowa na czas nieokreślony</t>
  </si>
  <si>
    <t>umowa na czas nieokreślony: 11 umowa na czas określony: 5
mianowanie: 23</t>
  </si>
  <si>
    <t>pracownik pedagogiczny
(w tym: dyrektor, wicedyrektor, kierownik internatu, kierownik praktycznej nauki zawodu)</t>
  </si>
  <si>
    <t>umowa na czas nieokreślony: 14 umowa na czas określony: 5
umowa na czas zastępstwa: 1
mianowanie: 22</t>
  </si>
  <si>
    <t>umowa na czas nieokreślony: 6 umowa na czas zastępstwa: 1</t>
  </si>
  <si>
    <t>umowa na czas nieokreślony: 13 umowa na czas określony: 6
umowa na czas zastępstwa: 2
mianowanie: 22</t>
  </si>
  <si>
    <t>umowa na czas nieokreślony: 16 umowa na czas zastępstwa: 1</t>
  </si>
  <si>
    <t>Zespół Szkół Leśnych i Ekologicznych im. St. Morawskiego w Brynku</t>
  </si>
  <si>
    <t>kierownicy</t>
  </si>
  <si>
    <t>księgowi</t>
  </si>
  <si>
    <t>pomoce kuchenne</t>
  </si>
  <si>
    <t>portierzy</t>
  </si>
  <si>
    <t>sprzątaczki</t>
  </si>
  <si>
    <t>rzemieślnicy</t>
  </si>
  <si>
    <t>Technikum Leśne w Białowieży</t>
  </si>
  <si>
    <t>nauczyciele /4 os. funkc./</t>
  </si>
  <si>
    <t>referent</t>
  </si>
  <si>
    <t>pomoc kuchenna /w tym 1 kucharka/</t>
  </si>
  <si>
    <t>konserwator</t>
  </si>
  <si>
    <t>sprzątaczka</t>
  </si>
  <si>
    <t>portier</t>
  </si>
  <si>
    <t>pomoc kuchenna</t>
  </si>
  <si>
    <t>pomoce kuchenne /w tym 1 kucharka/</t>
  </si>
  <si>
    <t>Zespół Szkół Leśnych im. inż. Jana Kloski w Goraju</t>
  </si>
  <si>
    <t>nauczyciel</t>
  </si>
  <si>
    <t>na czas określony</t>
  </si>
  <si>
    <t>Technikum Leśne im. prof. Jana Miklaszewskiego w Starościnie</t>
  </si>
  <si>
    <t>pow./mian./u. o pracę</t>
  </si>
  <si>
    <t>administracja</t>
  </si>
  <si>
    <t>u. o pracę</t>
  </si>
  <si>
    <t>Zespół Szkół Leśnych w Lesku</t>
  </si>
  <si>
    <t xml:space="preserve">mianowanie </t>
  </si>
  <si>
    <t xml:space="preserve">administracja </t>
  </si>
  <si>
    <t>550,245,87</t>
  </si>
  <si>
    <t>Technikum Leśne w Miliczu im. prof. Władysława Jedlińskiego</t>
  </si>
  <si>
    <t>wychowawca w internacie</t>
  </si>
  <si>
    <t>kucharka</t>
  </si>
  <si>
    <t>woźna</t>
  </si>
  <si>
    <t>Technikum Leśne w Tucholi im. Adama Loreta</t>
  </si>
  <si>
    <t>umowa na czas określony</t>
  </si>
  <si>
    <t>Zespół Szkół Leśnych w Rogozińcu</t>
  </si>
  <si>
    <t>nauczyciele (w tym 1 dyrektor, 1 wicedyrektor, 1 kierownik szkolenia praktycznego, 1 kierownik internatu)</t>
  </si>
  <si>
    <t>administracja (specjaliści, w tym 1 główna księgowa, 1 starszy referent)</t>
  </si>
  <si>
    <t>pomoce kuchenne (w tym 1 kucharz)</t>
  </si>
  <si>
    <t>sprzątaczki (w tym 1 kierowca, 1 robotnik do prac ciężkich)</t>
  </si>
  <si>
    <t>administracja (specjaliści - w tym 1 główna księgowa, 1 starszy referent)</t>
  </si>
  <si>
    <t>na czas niekreślony</t>
  </si>
  <si>
    <t>pracownik naukowy</t>
  </si>
  <si>
    <t>pracownik badawczo - techniczny</t>
  </si>
  <si>
    <t>pracownik biblioteczny i dokumentacji naukowej</t>
  </si>
  <si>
    <t>pracownik inżynieryjno - techniczny</t>
  </si>
  <si>
    <t>pracownik administracyjno - ekonomiczny</t>
  </si>
  <si>
    <t>pracownik obsługi</t>
  </si>
  <si>
    <t>pracownk inżynieryjno - techniczny</t>
  </si>
  <si>
    <t>pracownik inżynieryjno - techniczny w komórkach niebadawczych</t>
  </si>
  <si>
    <t>pracownik naukowi</t>
  </si>
  <si>
    <t>uwowa o pracę</t>
  </si>
  <si>
    <t>pracownik administracyjno- ekonomiczni</t>
  </si>
  <si>
    <t>pracownicy inżynieryjno - techniczni w komórkach niebadawczych</t>
  </si>
  <si>
    <t>Biuro Nasiennictwa Leśnego (BNL)</t>
  </si>
  <si>
    <t>Instytut Badawczy Leśnictwa (IBL)</t>
  </si>
  <si>
    <t xml:space="preserve">Grupa stanowisk </t>
  </si>
  <si>
    <t>Doradca + Audytor wew</t>
  </si>
  <si>
    <t xml:space="preserve">Dyrektor + Dyrektor Biura + Główny Księgowy </t>
  </si>
  <si>
    <t xml:space="preserve">umowa o pracę/powołanie </t>
  </si>
  <si>
    <t>Ekspert</t>
  </si>
  <si>
    <t>Inspektor</t>
  </si>
  <si>
    <t>Kierowca</t>
  </si>
  <si>
    <t>Kierownik Komórki Wewnętrznej</t>
  </si>
  <si>
    <t>Kierownik Samodzielnej Komórki</t>
  </si>
  <si>
    <t>Konserwator+pracownik gospodarczy</t>
  </si>
  <si>
    <t>Pracownik ochrony</t>
  </si>
  <si>
    <t>Specjalista</t>
  </si>
  <si>
    <t>Sprzątaczka</t>
  </si>
  <si>
    <t>Starszy inspektor</t>
  </si>
  <si>
    <t>641 473,52</t>
  </si>
  <si>
    <t>Starszy specjalista</t>
  </si>
  <si>
    <t xml:space="preserve">Zastępca Dyrektora + Zastępca GK </t>
  </si>
  <si>
    <t>Prezes Zarządu + Zastępca Prezesa Zarządu</t>
  </si>
  <si>
    <t>124 056,67</t>
  </si>
  <si>
    <t>*</t>
  </si>
  <si>
    <t>Dyrektor + Dyrektor Biura + Główny Księgowy</t>
  </si>
  <si>
    <t>450 464,80</t>
  </si>
  <si>
    <t>Zastępca Dyrektora + Zastępca GK + Zastępca Dyrektora Biura</t>
  </si>
  <si>
    <t>Zastępca Kier Samodz Kom</t>
  </si>
  <si>
    <t>Kierownik Komórki Wewnętrznej + Kierownik Sam Komórki</t>
  </si>
  <si>
    <t>Doradca+Audytor wew</t>
  </si>
  <si>
    <t>Kierownik Komórki Wewnętrznej + Kierownik SKO</t>
  </si>
  <si>
    <t>**</t>
  </si>
  <si>
    <t>257 365,77</t>
  </si>
  <si>
    <t>WFOŚiGW w Białymstoku</t>
  </si>
  <si>
    <t>Starszy Specjalista (Starszy Specjalista, Główny Księgowy)</t>
  </si>
  <si>
    <t>Specjalista (Specjalista, Starszy Księgowy)</t>
  </si>
  <si>
    <t>Inspektor (Inspektor, Księgowy - kasjer)</t>
  </si>
  <si>
    <t>Referent</t>
  </si>
  <si>
    <t>Zarząd (Prezes Zarządu, Zastępca Prezesa Zarządu,Prezes Zarządu w okresie wypowiedzenia )</t>
  </si>
  <si>
    <t>WFOŚiGW w Gdańsku</t>
  </si>
  <si>
    <t>ekspert</t>
  </si>
  <si>
    <t>inspektor</t>
  </si>
  <si>
    <t>starszy inspektor</t>
  </si>
  <si>
    <t>starszy referent, księgowy, samodzielny księgowy</t>
  </si>
  <si>
    <t>stażysta, pracownik gospodarczy</t>
  </si>
  <si>
    <t>główny specjalista, ekspert</t>
  </si>
  <si>
    <t>inspektor, starszy inspektor, koordynator projektu</t>
  </si>
  <si>
    <t xml:space="preserve">specjalista </t>
  </si>
  <si>
    <t>starszy referent,  samodzielny księgowy</t>
  </si>
  <si>
    <t>inspektor, koordynator projektu, koordynator</t>
  </si>
  <si>
    <t>referent , pracownik gospodarczy</t>
  </si>
  <si>
    <t>starszy referent, księgowy</t>
  </si>
  <si>
    <t>główny specjalista, koordynator projektu, rzecznik prasowy</t>
  </si>
  <si>
    <t>referent, pracownik gospodarczy</t>
  </si>
  <si>
    <t>główny specjalista, koordynator projektu, zastępca kierownika</t>
  </si>
  <si>
    <t>starszy referent</t>
  </si>
  <si>
    <t>dyrektor</t>
  </si>
  <si>
    <t xml:space="preserve">główny specjalista, główny specjalista/samodzielne stanowisko, radca prawny </t>
  </si>
  <si>
    <t>koordynator projektu, koordynator</t>
  </si>
  <si>
    <t>starszy specjalista, straszy specjalista/samodzielne stanowisko</t>
  </si>
  <si>
    <t>zastępca kierownika</t>
  </si>
  <si>
    <t>WFOŚiGW w Katowicach</t>
  </si>
  <si>
    <t>ekspert/audytor wewnętrzny</t>
  </si>
  <si>
    <t>kierownik zespołu</t>
  </si>
  <si>
    <t>młodszy inspektor</t>
  </si>
  <si>
    <t xml:space="preserve">pracownik obsługi </t>
  </si>
  <si>
    <t>starszy księgowy</t>
  </si>
  <si>
    <t>młodszy inspektor/młodszy księgowy</t>
  </si>
  <si>
    <t>starszy inspektor/starszy księgowy</t>
  </si>
  <si>
    <t>WFOŚiGW w Kielcach</t>
  </si>
  <si>
    <t>Zarząd i Główny Księgowy</t>
  </si>
  <si>
    <t>Kierownicy i Koordynatorzy</t>
  </si>
  <si>
    <t>Główni Specjaliści</t>
  </si>
  <si>
    <t>Inspektorzy</t>
  </si>
  <si>
    <t>Referenci i Konserwator</t>
  </si>
  <si>
    <t>Referenci</t>
  </si>
  <si>
    <t>Konserwatorzy</t>
  </si>
  <si>
    <t>WFOŚiGW w Krakowie</t>
  </si>
  <si>
    <t>referent/ inspektor/starszy inspektor</t>
  </si>
  <si>
    <t xml:space="preserve">specjalista/ doradca energetyczny </t>
  </si>
  <si>
    <t>starszy specjalista/ doradca energetyczny</t>
  </si>
  <si>
    <t xml:space="preserve">główny specjalista / radca prawny/ doradca energetyczny </t>
  </si>
  <si>
    <t>kierownik , zastępca kierownika, Dyrektor, p.o. Dyrektora, z-ca Dyrektora, p.o. z-cy Dyrektora</t>
  </si>
  <si>
    <t>Prezes Zarządu , Zastępca Prezesa, Gł. Księgowy</t>
  </si>
  <si>
    <t>referent/ starszy inspektor</t>
  </si>
  <si>
    <t>główny specjalista / radca prawny/ doradca energetyczny</t>
  </si>
  <si>
    <t>starszy specjalista/ doradca energetyczny/ p.o. asystenta zarządu- starszy specjalista</t>
  </si>
  <si>
    <t>główny specjalista / doradca energetyczny</t>
  </si>
  <si>
    <t>radca prawny</t>
  </si>
  <si>
    <t>WFOŚiGW w Lublinie</t>
  </si>
  <si>
    <t>umowy o pracę/powołanie</t>
  </si>
  <si>
    <t>umowy o pracę</t>
  </si>
  <si>
    <t>Pozostali pracownicy (Księgowa, Młodszy Specjalista, Pracownik organizacyjno-administracyjny, Sprzątaczka</t>
  </si>
  <si>
    <t xml:space="preserve">WFOŚiGW w Łodzi </t>
  </si>
  <si>
    <t xml:space="preserve">Starszy Specjalista </t>
  </si>
  <si>
    <t xml:space="preserve">Specjalista </t>
  </si>
  <si>
    <t xml:space="preserve">Młodszy Specjalista </t>
  </si>
  <si>
    <t xml:space="preserve">Inspektor </t>
  </si>
  <si>
    <t>Zarząd</t>
  </si>
  <si>
    <t>Główny Specjalista</t>
  </si>
  <si>
    <t>Starszy Specjalista</t>
  </si>
  <si>
    <t>Młodszy Specjalista</t>
  </si>
  <si>
    <t>WFOŚiGW w Olsztynie</t>
  </si>
  <si>
    <t>młodszy specjalista, pracownik ds.technicznych</t>
  </si>
  <si>
    <t>młodszy specjalista,pracownik ds.technicznych</t>
  </si>
  <si>
    <t>starszy księgowy, księgowy</t>
  </si>
  <si>
    <t>starszy specjalista, radca prawny</t>
  </si>
  <si>
    <t>młodszy specjalista, młodszy księgowy, pracownik ds.technicznych</t>
  </si>
  <si>
    <t>WFOŚiGW w Opolu</t>
  </si>
  <si>
    <t>kadra kierownicza</t>
  </si>
  <si>
    <t>WFOŚiGW w Poznaniu</t>
  </si>
  <si>
    <t>księgowa/starsza księgowa/doradca</t>
  </si>
  <si>
    <t>starszy specjalista/księgowy</t>
  </si>
  <si>
    <t>główny specjalista/starszy księgowy</t>
  </si>
  <si>
    <t>dyrektor, kierownik, głowny księgowy</t>
  </si>
  <si>
    <t>WFOŚiGW w Rzeszowie</t>
  </si>
  <si>
    <t>Zarząd/Dyrektor/Kierownik Działu</t>
  </si>
  <si>
    <t>Doradca energetyczny</t>
  </si>
  <si>
    <t>Samodzielne stanowisko</t>
  </si>
  <si>
    <t>Samodzielne stanowiska</t>
  </si>
  <si>
    <t>Specjalista/Referent</t>
  </si>
  <si>
    <t xml:space="preserve">Koordynator </t>
  </si>
  <si>
    <t>WFOŚiGW w Szczecinie</t>
  </si>
  <si>
    <t>Zarząd i Gł.Księgowy</t>
  </si>
  <si>
    <t>Stanowiska kierownicze</t>
  </si>
  <si>
    <t>Zarząd, Dyrketo Biura i Głowny Księgowy (Prezes, Zastępca Prezesa, Dyrektor Biura, Głowny Księgowy)</t>
  </si>
  <si>
    <t>Doradcy energetyczni</t>
  </si>
  <si>
    <t>Kierownicy i zastepcy kierowników</t>
  </si>
  <si>
    <t xml:space="preserve">Młodszy specjalista </t>
  </si>
  <si>
    <t>WFOŚiGW w Warszawie</t>
  </si>
  <si>
    <t>Doradca Energetyczny</t>
  </si>
  <si>
    <t>Dyrektor (Dyrektor, p.o. Dyrektora, z-ca Dyrektora)</t>
  </si>
  <si>
    <t>Koordynator</t>
  </si>
  <si>
    <t>Zarząd i Gł. Księgowy (Prezes, Zastępca Prezesa, Gł. Księgowy)</t>
  </si>
  <si>
    <t>umowa o pracę / powołanie</t>
  </si>
  <si>
    <t>Samodzielny referent</t>
  </si>
  <si>
    <t>Obsada pojedyńczych stanowisk (Radca Prawny, Młodszy Referent)</t>
  </si>
  <si>
    <t>Dyrektor (Dyrektor, z-ca Dyrektora, p.o. Dyrektora)</t>
  </si>
  <si>
    <t>Młodszy Referent</t>
  </si>
  <si>
    <t>Obsada pojedyńczych stanowisk (Radca Prawny, Samodzielny Referent)</t>
  </si>
  <si>
    <t>Dyrektor (Dyrektor, z-ca Dyrektora, p.o. z-cy Dyrektora)</t>
  </si>
  <si>
    <t>Koordynator (Koordynator, p.o. Koordynatora)</t>
  </si>
  <si>
    <t>Obsada pojedyńczych stanowisk (Radca Prawny, Samodzielny Referent, Informatyk)</t>
  </si>
  <si>
    <t>Dyrektor (Dyrektor, p.o. Dyrektora)</t>
  </si>
  <si>
    <t>Obsada pojedyńczych stanowisk (Informatyk, Podinspektor, IOD, Samodzielny Referent, Radca Prawny)</t>
  </si>
  <si>
    <t>Obsada pojedyńczych stanowisk (Informatyk, Radca Prawny, IOD, SamodzielnyReferent, Starszy Referent)</t>
  </si>
  <si>
    <t>Dyrektor (Dyrektor, p.o. Dyrektora, p.o. z-cy Dyrektora, z-ca Dyrektora)</t>
  </si>
  <si>
    <t>Obsada pojedyńczych stanowisk (Informatyk, IOD, Archiwista,Inspektor, Sekretarka )</t>
  </si>
  <si>
    <t>Koordynatora, p.o. Koordynatora</t>
  </si>
  <si>
    <t>Starszy Referent</t>
  </si>
  <si>
    <t xml:space="preserve">WFOŚiGW we Wrocławiu </t>
  </si>
  <si>
    <t xml:space="preserve">Zarząd i Gł. Księgowy ( Prezes, Zastępca Prezesa, Pełnomocnik Zarządu, Gł. Księgowy) </t>
  </si>
  <si>
    <t xml:space="preserve">Radca prawny </t>
  </si>
  <si>
    <t xml:space="preserve">Starszy specjalista </t>
  </si>
  <si>
    <t>WFOŚiGW w Zielonej Górze</t>
  </si>
  <si>
    <t>ekspert-specjalista</t>
  </si>
  <si>
    <t>umowa o pracę/ powołanie</t>
  </si>
  <si>
    <t>podinspektor</t>
  </si>
  <si>
    <t>Wyjaśnienie:</t>
  </si>
  <si>
    <t>* wykazano stan Zarządu na 01.01.2020</t>
  </si>
  <si>
    <t>** wykazano wynagrodzenia zarówno dla obecnego jak i poprzedniego Zarządu ze względu na zmiany organizacyjne w trakcie roku</t>
  </si>
  <si>
    <t>Informacje otrzymane od NFOŚiGW zawierają dane dot. okresu od 01.2020 r. do 10.2025 r., stan na 26.11.2025 r.</t>
  </si>
  <si>
    <t>Narodowy Fundusz Ochrony Środowiska i Gospodarki Wodnej (NFOŚiGW)</t>
  </si>
  <si>
    <t>Informacje otrzymane od WFOŚiGW zawierają dane dot. okresu od 01.2020 r. do 10.2025 r., stan na 26.11.2025 r.</t>
  </si>
  <si>
    <t>Woliński Park Narodowy</t>
  </si>
  <si>
    <t>Park Narodowy Gór Stołowych</t>
  </si>
  <si>
    <t>Wigierski Park Narodowy</t>
  </si>
  <si>
    <t>Babiogórski Park Narodowy</t>
  </si>
  <si>
    <t>Drawieński Park Narodowy</t>
  </si>
  <si>
    <t>Biebrzański Park Narodowy</t>
  </si>
  <si>
    <t>Kampinoski Park Narodowy</t>
  </si>
  <si>
    <t>Tatrzański Park Narodowy</t>
  </si>
  <si>
    <t>Gorczański Park Narodowy</t>
  </si>
  <si>
    <t>Park Narodowy "Bory Tucholskie"</t>
  </si>
  <si>
    <t>Park Narodowy "Ujście Warty"</t>
  </si>
  <si>
    <t>kierownik, kierownik/główny księgowy, kierownik/radca prawny, kierownik/samodzielne stanowisko, zastępca dyrektora, główny księgowy</t>
  </si>
  <si>
    <r>
      <t xml:space="preserve">Dodatki zadaniowe / specjalne - </t>
    </r>
    <r>
      <rPr>
        <sz val="11"/>
        <color rgb="FFFF0000"/>
        <rFont val="Aptos Narrow"/>
        <family val="2"/>
        <scheme val="minor"/>
      </rPr>
      <t>dodatek szkodliwy i kierowca</t>
    </r>
  </si>
  <si>
    <t>Dyrekcja</t>
  </si>
  <si>
    <t>Adiunkci i asystenci</t>
  </si>
  <si>
    <t>Główni i starsi specjaliści badawczo-techn.</t>
  </si>
  <si>
    <t>2025 - do 09/25</t>
  </si>
  <si>
    <t>Instytut Ekologii Terenów Uprzemysłowionych (IETU)</t>
  </si>
  <si>
    <t>WFOŚiGW w Toruniu</t>
  </si>
  <si>
    <t>prezes zarządu, zastępca prezesa zarządu, dyrektor</t>
  </si>
  <si>
    <t>Aplikant, asystent biura zarządu</t>
  </si>
  <si>
    <t>zarząd, kadra kierownicza (główny księgowy, kierownik wydziału)</t>
  </si>
  <si>
    <t>Pracownicy techniczno-administracyjni</t>
  </si>
  <si>
    <t>Konserwator+pracownik gospodarczy + Pracownik ochrony</t>
  </si>
  <si>
    <t>Zastępca Dyrektora + Zastępca GK + Zastępca Dyrektora Biura +Zastępca Kier Samodz Kom</t>
  </si>
  <si>
    <t>Zarząd (Prezes Zarządu, Zastępca Prezesa Zarządu) Starszy Specjalista, Główny Księgowy</t>
  </si>
  <si>
    <t>Kierownik, Zastępca kierownika</t>
  </si>
  <si>
    <t>inspektor koordynator, koordynator projektu, ekspert</t>
  </si>
  <si>
    <t>prezes zarządu, zastępca prezesa zarządu, kierownik, kierownik/główny księgowy, kierownik/radca prawny, dyrektor</t>
  </si>
  <si>
    <t>prezes zarządu, zastępca prezesa zarządu, kierownik, kierownik/główny księgowy, kierownik/radca prawny, kierownik/samodzielne stanowisko</t>
  </si>
  <si>
    <t>prezes zarządu, zastępca prezesa zarządu, kierownik, kierownik/główny księgowy, kierownik/radca prawny, kierownik/ dyrektor/ samodzielne stanowisko</t>
  </si>
  <si>
    <t>zarząd, starszy księgowy, radca prawny</t>
  </si>
  <si>
    <t xml:space="preserve">dyrektor, radca prawny </t>
  </si>
  <si>
    <t>zarząd, starszy księgowy</t>
  </si>
  <si>
    <t xml:space="preserve">radca prawny , młodszy księgowy, pracownik obsługi </t>
  </si>
  <si>
    <t xml:space="preserve">radca prawny, pracownik obsługi </t>
  </si>
  <si>
    <t xml:space="preserve">referent, pracownik obsługi </t>
  </si>
  <si>
    <t xml:space="preserve">zarząd, radca prawny </t>
  </si>
  <si>
    <t>Dyrektorzy , Kierownicy i Koordynatorzy</t>
  </si>
  <si>
    <t>Dyrektorzy, Kierownik i Główni Specjaliści</t>
  </si>
  <si>
    <t>Referenci, Konserwatorzy</t>
  </si>
  <si>
    <t xml:space="preserve">Zarząd i Główny Księgowy, Dyrektorzy </t>
  </si>
  <si>
    <t>kierownik , zastępca kierownika, Dyrektor, p.o. Dyrektora, z-ca Dyrektora, p.o. z-cy Dyrektora, radca prawny</t>
  </si>
  <si>
    <t>Kadra Zarządająca (Prezes, Z-ca Prezesa,  Gł. Księgowy, Dyrektor, Z-ca Dyrektora, Kierownicy, Z-cy Kierownika, radcy prawni</t>
  </si>
  <si>
    <t>Kadra Zarządająca (Prezes, Z-ca Prezesa,  Gł. Księgowy, Dyrektor, Z-cy Dyrektora, Kierownicy, Z-ca Kierownika, radcy prawni)</t>
  </si>
  <si>
    <t>Kadra Zarządająca (Prezes, Z-ca Prezesa,  Gł. Księgowy, Dyrektor, Z-cy Dyrektora, Kierownicy, radcy prawni</t>
  </si>
  <si>
    <t xml:space="preserve">Zarząd, Główny Specjalista </t>
  </si>
  <si>
    <t>Zarząd, Radca Prawny</t>
  </si>
  <si>
    <t>Starszy Inspektor, Inspektor</t>
  </si>
  <si>
    <t>Kadra Zarządzająca i Kierownicza (Zarząd, Dyrektor, Kierownik, Główny księgowy)</t>
  </si>
  <si>
    <t>Kadra Zarządzająca i Kierownicza (Zarząd, Dyrektor, Kierownicy, Główny księgowy)</t>
  </si>
  <si>
    <t>zarząd, dyrektor, kierownik, koordynator, głowny księgowy, p.o. kierownik</t>
  </si>
  <si>
    <t>zarząd, dyrektor, kierownik, koordynator, głowny księgowy</t>
  </si>
  <si>
    <t>zarząd, dyrektor, kierownik, głowny księgowy</t>
  </si>
  <si>
    <t>Doradca energetyczny, Samodzielne stanowiska</t>
  </si>
  <si>
    <t>Aplikant, obsada pojedynczych stanowisk (asystent biura zarządu, pracownik gospodarczy)</t>
  </si>
  <si>
    <t>Aplikant, obsada pojedynczych stanowisk (stanowisko ds. Kadr i płac, asystent biura zarządu)</t>
  </si>
  <si>
    <t>Aplikant, pełnomocnik, Radca prawny</t>
  </si>
  <si>
    <t xml:space="preserve">Główny specjalista, Radca prawny </t>
  </si>
  <si>
    <t>inspektor,podinspektor, pracownik techniczny</t>
  </si>
  <si>
    <t>zarząd, kadra kierownicza (główny księgowy, dyrektor biura)</t>
  </si>
  <si>
    <t>podinspektor, pracownik techniczny</t>
  </si>
  <si>
    <t>starszy specjalista, specjalista</t>
  </si>
  <si>
    <t>zarząd, kadra kierownicza (główny księgowy, dyrektor biura, kierownik wydziału)</t>
  </si>
  <si>
    <t>umowa o pracę/mianowanie</t>
  </si>
  <si>
    <t>stanowiska koordynujące w S.C./stanowiska średniego szczebla zarządzania w S.C./Dyrektor Biura (poza S.C.)</t>
  </si>
  <si>
    <t>pracownik badawczo - techniczny/pracownik biblioteczny i dokumentacji naukowej</t>
  </si>
  <si>
    <t>kierownicy/księgowi</t>
  </si>
  <si>
    <t>kierownicy działu/księgowi</t>
  </si>
  <si>
    <t>specjaliści/referenci</t>
  </si>
  <si>
    <t>konserwator/sprzątaczka/portier</t>
  </si>
  <si>
    <t>stanowiska kierownicze/samodzielni referenci/specjaliści/starsi intendenci</t>
  </si>
  <si>
    <t>stanowiska kierownicze/samodzielni referenci/specjaliści/intendenci/magazynier</t>
  </si>
  <si>
    <t>kucharki i pomoce kuchenne</t>
  </si>
  <si>
    <t>umowa na czas nieokreślony/umowa na czas określony</t>
  </si>
  <si>
    <t>Stanowiska samodzielne i specjalistyczne w S.C.</t>
  </si>
  <si>
    <t>Stanowiska wspomagające w S.C. i pomocnicze</t>
  </si>
  <si>
    <t>Stanowiska koordynujące i samodzielne w S.C.</t>
  </si>
  <si>
    <t>Stanowiska specjalistyczne/ Stanowiska samodzielne</t>
  </si>
  <si>
    <t xml:space="preserve">Stanowiska samodzielne/Stanowiska obsługowe </t>
  </si>
  <si>
    <t>Stanowiska samodzielne/Stanowiska obsługowe</t>
  </si>
  <si>
    <t>Stanowiska samodzielne /Stanowiska obsługowe</t>
  </si>
  <si>
    <t xml:space="preserve">Kierownictwo Parku </t>
  </si>
  <si>
    <t xml:space="preserve">Stanowiska specjalistyczne </t>
  </si>
  <si>
    <t xml:space="preserve">Stanowiska obsługowe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</si>
</sst>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_-;\-* #,##0.00_-;_-* &quot;-&quot;??_-;_-@_-"/>
    <numFmt numFmtId="164" formatCode="#,##0.00\ _z_ł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</cellStyleXfs>
  <cellXfs count="446">
    <xf numFmtId="0" fontId="0" fillId="0" borderId="0" xfId="0"/>
    <xf numFmtId="0" fontId="2" fillId="4" borderId="5" xfId="0" applyFont="1" applyFill="1" applyBorder="1"/>
    <xf numFmtId="4" fontId="2" fillId="4" borderId="5" xfId="0" applyNumberFormat="1" applyFont="1" applyFill="1" applyBorder="1"/>
    <xf numFmtId="4" fontId="2" fillId="4" borderId="0" xfId="0" applyNumberFormat="1" applyFont="1" applyFill="1"/>
    <xf numFmtId="0" fontId="2" fillId="4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4" fontId="2" fillId="4" borderId="5" xfId="0" applyNumberFormat="1" applyFont="1" applyFill="1" applyBorder="1" applyAlignment="1">
      <alignment horizontal="right" vertical="top"/>
    </xf>
    <xf numFmtId="4" fontId="5" fillId="4" borderId="5" xfId="0" applyNumberFormat="1" applyFont="1" applyFill="1" applyBorder="1" applyAlignment="1">
      <alignment horizontal="right" vertical="top"/>
    </xf>
    <xf numFmtId="4" fontId="2" fillId="4" borderId="12" xfId="0" applyNumberFormat="1" applyFont="1" applyFill="1" applyBorder="1" applyAlignment="1">
      <alignment horizontal="right" vertical="top"/>
    </xf>
    <xf numFmtId="4" fontId="5" fillId="4" borderId="12" xfId="0" applyNumberFormat="1" applyFont="1" applyFill="1" applyBorder="1" applyAlignment="1">
      <alignment horizontal="right" vertical="top"/>
    </xf>
    <xf numFmtId="4" fontId="5" fillId="4" borderId="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8" fontId="6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4" fontId="3" fillId="0" borderId="5" xfId="0" applyNumberFormat="1" applyFont="1" applyBorder="1" applyAlignment="1">
      <alignment horizontal="right"/>
    </xf>
    <xf numFmtId="0" fontId="2" fillId="3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quotePrefix="1" applyFont="1" applyFill="1" applyBorder="1" applyAlignment="1">
      <alignment horizontal="left" vertical="center" wrapText="1"/>
    </xf>
    <xf numFmtId="0" fontId="2" fillId="4" borderId="5" xfId="0" quotePrefix="1" applyFont="1" applyFill="1" applyBorder="1" applyAlignment="1">
      <alignment horizontal="left" vertical="center" wrapText="1"/>
    </xf>
    <xf numFmtId="0" fontId="2" fillId="4" borderId="9" xfId="0" quotePrefix="1" applyFont="1" applyFill="1" applyBorder="1" applyAlignment="1">
      <alignment horizontal="left" vertical="center" wrapText="1"/>
    </xf>
    <xf numFmtId="0" fontId="2" fillId="4" borderId="11" xfId="0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4" fontId="2" fillId="0" borderId="11" xfId="0" applyNumberFormat="1" applyFont="1" applyBorder="1" applyAlignment="1">
      <alignment horizontal="right" vertical="center" wrapText="1"/>
    </xf>
    <xf numFmtId="4" fontId="2" fillId="0" borderId="12" xfId="0" applyNumberFormat="1" applyFont="1" applyBorder="1" applyAlignment="1" applyProtection="1">
      <alignment horizontal="right" vertical="center" wrapText="1"/>
      <protection hidden="1"/>
    </xf>
    <xf numFmtId="4" fontId="2" fillId="0" borderId="5" xfId="0" applyNumberFormat="1" applyFont="1" applyBorder="1" applyAlignment="1" applyProtection="1">
      <alignment horizontal="right" vertical="center" wrapText="1"/>
      <protection hidden="1"/>
    </xf>
    <xf numFmtId="0" fontId="2" fillId="0" borderId="12" xfId="1" applyFont="1" applyBorder="1" applyAlignment="1">
      <alignment horizontal="right" vertical="center" wrapText="1"/>
    </xf>
    <xf numFmtId="4" fontId="2" fillId="0" borderId="12" xfId="1" applyNumberFormat="1" applyFont="1" applyBorder="1" applyAlignment="1" applyProtection="1">
      <alignment horizontal="right" vertical="center" wrapText="1"/>
      <protection hidden="1"/>
    </xf>
    <xf numFmtId="0" fontId="2" fillId="0" borderId="5" xfId="1" applyFont="1" applyBorder="1" applyAlignment="1">
      <alignment horizontal="right" vertical="center" wrapText="1"/>
    </xf>
    <xf numFmtId="4" fontId="2" fillId="0" borderId="5" xfId="1" applyNumberFormat="1" applyFont="1" applyBorder="1" applyAlignment="1" applyProtection="1">
      <alignment horizontal="right" vertical="center" wrapText="1"/>
      <protection hidden="1"/>
    </xf>
    <xf numFmtId="4" fontId="2" fillId="0" borderId="11" xfId="0" applyNumberFormat="1" applyFont="1" applyBorder="1" applyAlignment="1" applyProtection="1">
      <alignment horizontal="right" vertical="center" wrapText="1"/>
      <protection hidden="1"/>
    </xf>
    <xf numFmtId="0" fontId="3" fillId="0" borderId="1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43" fontId="2" fillId="0" borderId="12" xfId="2" applyFont="1" applyBorder="1" applyAlignment="1">
      <alignment horizontal="right" vertical="center" wrapText="1"/>
    </xf>
    <xf numFmtId="43" fontId="2" fillId="0" borderId="12" xfId="2" applyFont="1" applyFill="1" applyBorder="1" applyAlignment="1">
      <alignment horizontal="right" vertical="center" wrapText="1"/>
    </xf>
    <xf numFmtId="43" fontId="2" fillId="0" borderId="5" xfId="2" applyFont="1" applyBorder="1" applyAlignment="1">
      <alignment horizontal="right" vertical="center" wrapText="1"/>
    </xf>
    <xf numFmtId="43" fontId="2" fillId="0" borderId="5" xfId="2" applyFont="1" applyFill="1" applyBorder="1" applyAlignment="1">
      <alignment horizontal="right" vertical="center" wrapText="1"/>
    </xf>
    <xf numFmtId="43" fontId="2" fillId="0" borderId="9" xfId="2" applyFont="1" applyBorder="1" applyAlignment="1">
      <alignment horizontal="right" vertical="center" wrapText="1"/>
    </xf>
    <xf numFmtId="43" fontId="3" fillId="0" borderId="12" xfId="2" applyFont="1" applyBorder="1" applyAlignment="1">
      <alignment horizontal="right" vertical="center" wrapText="1"/>
    </xf>
    <xf numFmtId="43" fontId="3" fillId="0" borderId="5" xfId="2" applyFont="1" applyBorder="1" applyAlignment="1">
      <alignment horizontal="right" vertical="center" wrapText="1"/>
    </xf>
    <xf numFmtId="43" fontId="3" fillId="0" borderId="5" xfId="2" applyFont="1" applyFill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2" fontId="2" fillId="0" borderId="9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0" fontId="2" fillId="4" borderId="1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4" fontId="2" fillId="4" borderId="12" xfId="0" applyNumberFormat="1" applyFont="1" applyFill="1" applyBorder="1" applyAlignment="1">
      <alignment horizontal="right" vertical="center" wrapText="1"/>
    </xf>
    <xf numFmtId="4" fontId="2" fillId="4" borderId="5" xfId="0" applyNumberFormat="1" applyFont="1" applyFill="1" applyBorder="1" applyAlignment="1">
      <alignment horizontal="right" vertical="center" wrapText="1"/>
    </xf>
    <xf numFmtId="4" fontId="2" fillId="4" borderId="9" xfId="0" applyNumberFormat="1" applyFont="1" applyFill="1" applyBorder="1" applyAlignment="1">
      <alignment horizontal="right" vertical="center" wrapText="1"/>
    </xf>
    <xf numFmtId="0" fontId="2" fillId="4" borderId="11" xfId="0" applyFont="1" applyFill="1" applyBorder="1" applyAlignment="1">
      <alignment horizontal="right" vertical="center" wrapText="1"/>
    </xf>
    <xf numFmtId="4" fontId="2" fillId="4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4" borderId="5" xfId="0" applyFill="1" applyBorder="1" applyAlignment="1">
      <alignment vertical="center"/>
    </xf>
    <xf numFmtId="4" fontId="0" fillId="4" borderId="5" xfId="0" applyNumberForma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4" borderId="9" xfId="0" applyFill="1" applyBorder="1" applyAlignment="1">
      <alignment vertical="center"/>
    </xf>
    <xf numFmtId="4" fontId="0" fillId="4" borderId="9" xfId="0" applyNumberForma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4" borderId="11" xfId="0" applyFill="1" applyBorder="1" applyAlignment="1">
      <alignment vertical="center"/>
    </xf>
    <xf numFmtId="4" fontId="0" fillId="4" borderId="11" xfId="0" applyNumberForma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4" borderId="5" xfId="0" applyFill="1" applyBorder="1"/>
    <xf numFmtId="0" fontId="0" fillId="4" borderId="0" xfId="0" applyFill="1"/>
    <xf numFmtId="0" fontId="0" fillId="0" borderId="12" xfId="0" applyBorder="1"/>
    <xf numFmtId="0" fontId="0" fillId="0" borderId="9" xfId="0" applyBorder="1"/>
    <xf numFmtId="0" fontId="0" fillId="4" borderId="12" xfId="0" applyFill="1" applyBorder="1"/>
    <xf numFmtId="0" fontId="2" fillId="0" borderId="0" xfId="0" applyFont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/>
    <xf numFmtId="4" fontId="3" fillId="4" borderId="5" xfId="0" applyNumberFormat="1" applyFont="1" applyFill="1" applyBorder="1"/>
    <xf numFmtId="4" fontId="7" fillId="4" borderId="0" xfId="0" applyNumberFormat="1" applyFont="1" applyFill="1"/>
    <xf numFmtId="0" fontId="7" fillId="4" borderId="0" xfId="0" applyFont="1" applyFill="1"/>
    <xf numFmtId="0" fontId="2" fillId="4" borderId="9" xfId="0" applyFont="1" applyFill="1" applyBorder="1"/>
    <xf numFmtId="0" fontId="2" fillId="4" borderId="12" xfId="0" applyFont="1" applyFill="1" applyBorder="1"/>
    <xf numFmtId="4" fontId="2" fillId="4" borderId="12" xfId="0" applyNumberFormat="1" applyFont="1" applyFill="1" applyBorder="1"/>
    <xf numFmtId="4" fontId="2" fillId="0" borderId="0" xfId="0" applyNumberFormat="1" applyFont="1"/>
    <xf numFmtId="0" fontId="2" fillId="4" borderId="11" xfId="0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" fontId="2" fillId="3" borderId="5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right"/>
    </xf>
    <xf numFmtId="4" fontId="2" fillId="0" borderId="24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40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right"/>
    </xf>
    <xf numFmtId="4" fontId="2" fillId="0" borderId="1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20" xfId="0" applyNumberFormat="1" applyFont="1" applyBorder="1" applyAlignment="1">
      <alignment horizontal="right"/>
    </xf>
    <xf numFmtId="0" fontId="2" fillId="0" borderId="14" xfId="0" applyFont="1" applyBorder="1"/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4" fontId="2" fillId="0" borderId="2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4" fontId="2" fillId="0" borderId="17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/>
    <xf numFmtId="2" fontId="2" fillId="0" borderId="0" xfId="0" applyNumberFormat="1" applyFont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0" xfId="0" applyFont="1"/>
    <xf numFmtId="4" fontId="3" fillId="0" borderId="7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right"/>
    </xf>
    <xf numFmtId="4" fontId="3" fillId="0" borderId="12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3" borderId="6" xfId="0" applyFill="1" applyBorder="1" applyAlignment="1">
      <alignment horizontal="center" vertical="center" wrapText="1"/>
    </xf>
    <xf numFmtId="0" fontId="0" fillId="0" borderId="11" xfId="0" applyBorder="1"/>
    <xf numFmtId="0" fontId="0" fillId="4" borderId="11" xfId="0" applyFill="1" applyBorder="1"/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4" borderId="5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4" borderId="9" xfId="0" applyFill="1" applyBorder="1"/>
    <xf numFmtId="0" fontId="0" fillId="4" borderId="12" xfId="0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0" fillId="4" borderId="9" xfId="0" applyFill="1" applyBorder="1" applyAlignment="1">
      <alignment horizontal="center" vertical="center"/>
    </xf>
    <xf numFmtId="2" fontId="0" fillId="4" borderId="5" xfId="0" applyNumberFormat="1" applyFill="1" applyBorder="1"/>
    <xf numFmtId="2" fontId="0" fillId="4" borderId="11" xfId="0" applyNumberFormat="1" applyFill="1" applyBorder="1"/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wrapText="1"/>
    </xf>
    <xf numFmtId="0" fontId="0" fillId="0" borderId="38" xfId="0" applyBorder="1"/>
    <xf numFmtId="0" fontId="0" fillId="0" borderId="0" xfId="0" applyAlignment="1">
      <alignment horizontal="center" vertical="center"/>
    </xf>
    <xf numFmtId="0" fontId="2" fillId="4" borderId="5" xfId="0" applyFont="1" applyFill="1" applyBorder="1" applyAlignment="1">
      <alignment horizontal="right" vertical="top"/>
    </xf>
    <xf numFmtId="0" fontId="2" fillId="4" borderId="9" xfId="0" applyFont="1" applyFill="1" applyBorder="1" applyAlignment="1">
      <alignment horizontal="right" vertical="top"/>
    </xf>
    <xf numFmtId="4" fontId="2" fillId="4" borderId="9" xfId="0" applyNumberFormat="1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2" fillId="4" borderId="11" xfId="0" applyFont="1" applyFill="1" applyBorder="1" applyAlignment="1">
      <alignment horizontal="right" vertical="top"/>
    </xf>
    <xf numFmtId="4" fontId="2" fillId="4" borderId="11" xfId="0" applyNumberFormat="1" applyFont="1" applyFill="1" applyBorder="1" applyAlignment="1">
      <alignment horizontal="right" vertical="top"/>
    </xf>
    <xf numFmtId="0" fontId="2" fillId="4" borderId="5" xfId="0" applyFont="1" applyFill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3" fillId="4" borderId="5" xfId="0" applyFont="1" applyFill="1" applyBorder="1" applyAlignment="1">
      <alignment vertical="top"/>
    </xf>
    <xf numFmtId="4" fontId="2" fillId="0" borderId="5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9" xfId="0" applyFont="1" applyBorder="1"/>
    <xf numFmtId="0" fontId="2" fillId="0" borderId="9" xfId="0" applyFont="1" applyBorder="1" applyAlignment="1">
      <alignment horizontal="right" vertical="top"/>
    </xf>
    <xf numFmtId="4" fontId="2" fillId="0" borderId="9" xfId="0" applyNumberFormat="1" applyFont="1" applyBorder="1" applyAlignment="1">
      <alignment horizontal="right" vertical="top"/>
    </xf>
    <xf numFmtId="0" fontId="2" fillId="0" borderId="12" xfId="0" applyFont="1" applyBorder="1"/>
    <xf numFmtId="4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11" xfId="0" applyFont="1" applyBorder="1"/>
    <xf numFmtId="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4" fontId="2" fillId="0" borderId="5" xfId="0" applyNumberFormat="1" applyFont="1" applyBorder="1" applyAlignment="1">
      <alignment horizontal="right" vertical="top" wrapText="1"/>
    </xf>
    <xf numFmtId="4" fontId="2" fillId="0" borderId="12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/>
    </xf>
    <xf numFmtId="0" fontId="2" fillId="0" borderId="34" xfId="3" applyBorder="1" applyAlignment="1">
      <alignment horizontal="left" vertical="center" wrapText="1"/>
    </xf>
    <xf numFmtId="0" fontId="2" fillId="5" borderId="34" xfId="3" applyFill="1" applyBorder="1" applyAlignment="1">
      <alignment horizontal="left" vertical="center" wrapText="1"/>
    </xf>
    <xf numFmtId="0" fontId="2" fillId="5" borderId="34" xfId="3" applyFill="1" applyBorder="1" applyAlignment="1">
      <alignment horizontal="right" vertical="center" wrapText="1"/>
    </xf>
    <xf numFmtId="2" fontId="2" fillId="5" borderId="34" xfId="3" applyNumberFormat="1" applyFill="1" applyBorder="1" applyAlignment="1">
      <alignment horizontal="right" vertical="center" wrapText="1"/>
    </xf>
    <xf numFmtId="0" fontId="2" fillId="0" borderId="26" xfId="3" applyBorder="1" applyAlignment="1">
      <alignment horizontal="left" vertical="center" wrapText="1"/>
    </xf>
    <xf numFmtId="0" fontId="2" fillId="5" borderId="26" xfId="3" applyFill="1" applyBorder="1" applyAlignment="1">
      <alignment horizontal="left" vertical="center" wrapText="1"/>
    </xf>
    <xf numFmtId="0" fontId="2" fillId="5" borderId="26" xfId="3" applyFill="1" applyBorder="1" applyAlignment="1">
      <alignment horizontal="right" vertical="center" wrapText="1"/>
    </xf>
    <xf numFmtId="2" fontId="2" fillId="5" borderId="26" xfId="3" applyNumberFormat="1" applyFill="1" applyBorder="1" applyAlignment="1">
      <alignment horizontal="right" vertical="center" wrapText="1"/>
    </xf>
    <xf numFmtId="0" fontId="2" fillId="0" borderId="36" xfId="3" applyBorder="1" applyAlignment="1">
      <alignment horizontal="left" vertical="center" wrapText="1"/>
    </xf>
    <xf numFmtId="0" fontId="2" fillId="5" borderId="36" xfId="3" applyFill="1" applyBorder="1" applyAlignment="1">
      <alignment horizontal="left" vertical="center" wrapText="1"/>
    </xf>
    <xf numFmtId="0" fontId="2" fillId="5" borderId="36" xfId="3" applyFill="1" applyBorder="1" applyAlignment="1">
      <alignment horizontal="right" vertical="center" wrapText="1"/>
    </xf>
    <xf numFmtId="2" fontId="2" fillId="5" borderId="36" xfId="3" applyNumberFormat="1" applyFill="1" applyBorder="1" applyAlignment="1">
      <alignment horizontal="right" vertical="center" wrapText="1"/>
    </xf>
    <xf numFmtId="0" fontId="2" fillId="0" borderId="0" xfId="3" applyAlignment="1">
      <alignment wrapText="1"/>
    </xf>
    <xf numFmtId="0" fontId="2" fillId="0" borderId="37" xfId="3" applyBorder="1" applyAlignment="1">
      <alignment horizontal="left" vertical="center" wrapText="1"/>
    </xf>
    <xf numFmtId="0" fontId="2" fillId="5" borderId="37" xfId="3" applyFill="1" applyBorder="1" applyAlignment="1">
      <alignment horizontal="left" vertical="center" wrapText="1"/>
    </xf>
    <xf numFmtId="0" fontId="2" fillId="5" borderId="37" xfId="3" applyFill="1" applyBorder="1" applyAlignment="1">
      <alignment horizontal="right" vertical="center" wrapText="1"/>
    </xf>
    <xf numFmtId="2" fontId="2" fillId="5" borderId="37" xfId="3" applyNumberFormat="1" applyFill="1" applyBorder="1" applyAlignment="1">
      <alignment horizontal="right" vertical="center" wrapText="1"/>
    </xf>
    <xf numFmtId="2" fontId="2" fillId="6" borderId="26" xfId="3" applyNumberFormat="1" applyFill="1" applyBorder="1" applyAlignment="1">
      <alignment horizontal="right" vertical="center" wrapText="1"/>
    </xf>
    <xf numFmtId="2" fontId="2" fillId="0" borderId="36" xfId="3" applyNumberFormat="1" applyBorder="1" applyAlignment="1">
      <alignment horizontal="right" vertical="center" wrapText="1"/>
    </xf>
    <xf numFmtId="2" fontId="2" fillId="6" borderId="36" xfId="3" applyNumberForma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4" fontId="2" fillId="0" borderId="12" xfId="0" applyNumberFormat="1" applyFont="1" applyBorder="1"/>
    <xf numFmtId="0" fontId="2" fillId="0" borderId="6" xfId="0" applyFont="1" applyBorder="1" applyAlignment="1">
      <alignment horizontal="left"/>
    </xf>
    <xf numFmtId="4" fontId="2" fillId="0" borderId="5" xfId="0" applyNumberFormat="1" applyFont="1" applyBorder="1"/>
    <xf numFmtId="0" fontId="2" fillId="0" borderId="9" xfId="0" applyFont="1" applyBorder="1" applyAlignment="1">
      <alignment horizontal="left"/>
    </xf>
    <xf numFmtId="4" fontId="2" fillId="0" borderId="9" xfId="0" applyNumberFormat="1" applyFont="1" applyBorder="1"/>
    <xf numFmtId="4" fontId="2" fillId="0" borderId="6" xfId="0" applyNumberFormat="1" applyFont="1" applyBorder="1"/>
    <xf numFmtId="4" fontId="3" fillId="0" borderId="12" xfId="0" applyNumberFormat="1" applyFont="1" applyBorder="1"/>
    <xf numFmtId="4" fontId="3" fillId="0" borderId="15" xfId="0" applyNumberFormat="1" applyFont="1" applyBorder="1"/>
    <xf numFmtId="4" fontId="3" fillId="0" borderId="5" xfId="0" applyNumberFormat="1" applyFont="1" applyBorder="1"/>
    <xf numFmtId="4" fontId="3" fillId="0" borderId="2" xfId="0" applyNumberFormat="1" applyFont="1" applyBorder="1"/>
    <xf numFmtId="4" fontId="3" fillId="0" borderId="9" xfId="0" applyNumberFormat="1" applyFont="1" applyBorder="1"/>
    <xf numFmtId="2" fontId="2" fillId="4" borderId="5" xfId="0" applyNumberFormat="1" applyFont="1" applyFill="1" applyBorder="1"/>
    <xf numFmtId="2" fontId="2" fillId="0" borderId="9" xfId="0" applyNumberFormat="1" applyFont="1" applyBorder="1"/>
    <xf numFmtId="2" fontId="2" fillId="0" borderId="12" xfId="0" applyNumberFormat="1" applyFont="1" applyBorder="1"/>
    <xf numFmtId="2" fontId="3" fillId="0" borderId="5" xfId="0" applyNumberFormat="1" applyFont="1" applyBorder="1"/>
    <xf numFmtId="2" fontId="2" fillId="0" borderId="11" xfId="0" applyNumberFormat="1" applyFont="1" applyBorder="1"/>
    <xf numFmtId="0" fontId="2" fillId="4" borderId="9" xfId="0" applyFont="1" applyFill="1" applyBorder="1" applyAlignment="1">
      <alignment horizontal="right"/>
    </xf>
    <xf numFmtId="0" fontId="2" fillId="0" borderId="6" xfId="0" applyFont="1" applyBorder="1" applyAlignment="1">
      <alignment horizontal="right"/>
    </xf>
    <xf numFmtId="2" fontId="2" fillId="0" borderId="6" xfId="0" applyNumberFormat="1" applyFont="1" applyBorder="1"/>
    <xf numFmtId="2" fontId="3" fillId="0" borderId="11" xfId="0" applyNumberFormat="1" applyFont="1" applyBorder="1"/>
    <xf numFmtId="2" fontId="2" fillId="4" borderId="11" xfId="0" applyNumberFormat="1" applyFont="1" applyFill="1" applyBorder="1"/>
    <xf numFmtId="0" fontId="1" fillId="0" borderId="0" xfId="0" applyFont="1" applyAlignment="1">
      <alignment horizontal="right" vertical="top"/>
    </xf>
    <xf numFmtId="0" fontId="2" fillId="0" borderId="1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right"/>
    </xf>
    <xf numFmtId="0" fontId="2" fillId="3" borderId="41" xfId="0" applyFont="1" applyFill="1" applyBorder="1" applyAlignment="1">
      <alignment horizontal="center" vertical="center" wrapText="1"/>
    </xf>
    <xf numFmtId="4" fontId="2" fillId="4" borderId="17" xfId="0" applyNumberFormat="1" applyFont="1" applyFill="1" applyBorder="1"/>
    <xf numFmtId="4" fontId="2" fillId="4" borderId="18" xfId="0" applyNumberFormat="1" applyFont="1" applyFill="1" applyBorder="1"/>
    <xf numFmtId="4" fontId="3" fillId="4" borderId="18" xfId="0" applyNumberFormat="1" applyFont="1" applyFill="1" applyBorder="1"/>
    <xf numFmtId="0" fontId="3" fillId="0" borderId="5" xfId="0" applyFont="1" applyBorder="1"/>
    <xf numFmtId="0" fontId="3" fillId="0" borderId="18" xfId="0" applyFont="1" applyBorder="1"/>
    <xf numFmtId="4" fontId="2" fillId="0" borderId="18" xfId="0" applyNumberFormat="1" applyFont="1" applyBorder="1"/>
    <xf numFmtId="0" fontId="2" fillId="0" borderId="20" xfId="0" applyFont="1" applyBorder="1"/>
    <xf numFmtId="4" fontId="2" fillId="0" borderId="17" xfId="0" applyNumberFormat="1" applyFont="1" applyBorder="1"/>
    <xf numFmtId="0" fontId="2" fillId="0" borderId="18" xfId="0" applyFont="1" applyBorder="1"/>
    <xf numFmtId="4" fontId="2" fillId="0" borderId="4" xfId="0" applyNumberFormat="1" applyFont="1" applyBorder="1"/>
    <xf numFmtId="4" fontId="2" fillId="0" borderId="14" xfId="0" applyNumberFormat="1" applyFont="1" applyBorder="1"/>
    <xf numFmtId="0" fontId="2" fillId="0" borderId="40" xfId="0" applyFont="1" applyBorder="1"/>
    <xf numFmtId="4" fontId="2" fillId="0" borderId="13" xfId="0" applyNumberFormat="1" applyFont="1" applyBorder="1"/>
    <xf numFmtId="4" fontId="2" fillId="0" borderId="20" xfId="0" applyNumberFormat="1" applyFont="1" applyBorder="1"/>
    <xf numFmtId="0" fontId="3" fillId="4" borderId="12" xfId="0" applyFont="1" applyFill="1" applyBorder="1" applyAlignment="1">
      <alignment horizontal="left" vertical="center" wrapText="1"/>
    </xf>
    <xf numFmtId="0" fontId="2" fillId="4" borderId="5" xfId="1" applyFont="1" applyFill="1" applyBorder="1" applyAlignment="1">
      <alignment horizontal="right" vertical="center" wrapText="1"/>
    </xf>
    <xf numFmtId="4" fontId="2" fillId="4" borderId="5" xfId="1" applyNumberFormat="1" applyFont="1" applyFill="1" applyBorder="1" applyAlignment="1" applyProtection="1">
      <alignment horizontal="right" vertical="center" wrapText="1"/>
      <protection hidden="1"/>
    </xf>
    <xf numFmtId="4" fontId="2" fillId="4" borderId="5" xfId="0" applyNumberFormat="1" applyFont="1" applyFill="1" applyBorder="1" applyAlignment="1" applyProtection="1">
      <alignment horizontal="right" vertical="center" wrapText="1"/>
      <protection hidden="1"/>
    </xf>
    <xf numFmtId="43" fontId="2" fillId="4" borderId="9" xfId="2" applyFont="1" applyFill="1" applyBorder="1" applyAlignment="1">
      <alignment horizontal="right" vertical="center" wrapText="1"/>
    </xf>
    <xf numFmtId="43" fontId="3" fillId="4" borderId="12" xfId="2" applyFont="1" applyFill="1" applyBorder="1" applyAlignment="1">
      <alignment horizontal="right" vertical="center" wrapText="1"/>
    </xf>
    <xf numFmtId="43" fontId="2" fillId="4" borderId="12" xfId="2" applyFont="1" applyFill="1" applyBorder="1" applyAlignment="1">
      <alignment horizontal="right" vertical="center" wrapText="1"/>
    </xf>
    <xf numFmtId="43" fontId="2" fillId="4" borderId="11" xfId="2" applyFont="1" applyFill="1" applyBorder="1" applyAlignment="1">
      <alignment horizontal="right" vertical="center" wrapText="1"/>
    </xf>
    <xf numFmtId="43" fontId="7" fillId="4" borderId="11" xfId="2" applyFont="1" applyFill="1" applyBorder="1" applyAlignment="1">
      <alignment horizontal="right" vertical="center" wrapText="1"/>
    </xf>
    <xf numFmtId="164" fontId="2" fillId="4" borderId="5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0" fontId="0" fillId="4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2" borderId="41" xfId="0" applyFont="1" applyFill="1" applyBorder="1" applyAlignment="1">
      <alignment vertical="top" wrapText="1"/>
    </xf>
    <xf numFmtId="0" fontId="2" fillId="2" borderId="38" xfId="0" applyFont="1" applyFill="1" applyBorder="1" applyAlignment="1">
      <alignment vertical="top" wrapText="1"/>
    </xf>
    <xf numFmtId="0" fontId="2" fillId="2" borderId="39" xfId="0" applyFont="1" applyFill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32" xfId="3" applyBorder="1" applyAlignment="1">
      <alignment horizontal="center" vertical="center" wrapText="1"/>
    </xf>
    <xf numFmtId="0" fontId="2" fillId="0" borderId="33" xfId="3" applyBorder="1" applyAlignment="1">
      <alignment horizontal="center" vertical="center" wrapText="1"/>
    </xf>
    <xf numFmtId="0" fontId="2" fillId="0" borderId="35" xfId="3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2" fillId="0" borderId="10" xfId="1" applyNumberFormat="1" applyFont="1" applyBorder="1" applyAlignment="1">
      <alignment horizontal="right" vertical="center" wrapText="1"/>
    </xf>
    <xf numFmtId="4" fontId="2" fillId="0" borderId="7" xfId="1" applyNumberFormat="1" applyFont="1" applyBorder="1" applyAlignment="1">
      <alignment horizontal="right" vertical="center" wrapText="1"/>
    </xf>
    <xf numFmtId="4" fontId="2" fillId="4" borderId="7" xfId="1" applyNumberFormat="1" applyFont="1" applyFill="1" applyBorder="1" applyAlignment="1">
      <alignment horizontal="right" vertical="center" wrapText="1"/>
    </xf>
    <xf numFmtId="4" fontId="2" fillId="4" borderId="7" xfId="0" applyNumberFormat="1" applyFont="1" applyFill="1" applyBorder="1" applyAlignment="1">
      <alignment horizontal="righ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4" borderId="7" xfId="0" applyNumberFormat="1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4">
    <cellStyle name="Dziesiętny 2" xfId="2" xr:uid="{BCF82EED-E7B6-45A9-A389-4726AB02345E}"/>
    <cellStyle name="Normalny" xfId="0" builtinId="0"/>
    <cellStyle name="Normalny 2" xfId="1" xr:uid="{7FDD48C8-21D8-47C1-B988-D590F4BF2F2E}"/>
    <cellStyle name="Normalny 3" xfId="3" xr:uid="{152E161D-7F77-44E4-BD33-484D3245D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CF7A-95F9-46B3-87B3-BC29398E0707}">
  <dimension ref="A1:Q117"/>
  <sheetViews>
    <sheetView tabSelected="1" workbookViewId="0">
      <selection activeCell="V6" sqref="V6"/>
    </sheetView>
  </sheetViews>
  <sheetFormatPr defaultColWidth="8.7265625" defaultRowHeight="14.5" x14ac:dyDescent="0.35"/>
  <cols>
    <col min="1" max="2" width="15.453125" style="105" customWidth="1"/>
    <col min="3" max="3" width="39.08984375" style="105" customWidth="1"/>
    <col min="4" max="4" width="20.453125" style="119" customWidth="1"/>
    <col min="5" max="17" width="15.453125" style="105" customWidth="1"/>
    <col min="18" max="16384" width="8.7265625" style="105"/>
  </cols>
  <sheetData>
    <row r="1" spans="1:17" x14ac:dyDescent="0.35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</row>
    <row r="2" spans="1:17" ht="60" customHeight="1" x14ac:dyDescent="0.35">
      <c r="A2" s="328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30"/>
    </row>
    <row r="3" spans="1:17" ht="58" x14ac:dyDescent="0.35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106" t="s">
        <v>7</v>
      </c>
      <c r="G3" s="106" t="s">
        <v>8</v>
      </c>
      <c r="H3" s="106" t="s">
        <v>9</v>
      </c>
      <c r="I3" s="106" t="s">
        <v>10</v>
      </c>
      <c r="J3" s="106" t="s">
        <v>11</v>
      </c>
      <c r="K3" s="106" t="s">
        <v>12</v>
      </c>
      <c r="L3" s="106" t="s">
        <v>13</v>
      </c>
      <c r="M3" s="106" t="s">
        <v>14</v>
      </c>
      <c r="N3" s="106" t="s">
        <v>15</v>
      </c>
      <c r="O3" s="106" t="s">
        <v>16</v>
      </c>
      <c r="P3" s="106" t="s">
        <v>17</v>
      </c>
      <c r="Q3" s="106" t="s">
        <v>18</v>
      </c>
    </row>
    <row r="4" spans="1:17" ht="14.25" customHeight="1" x14ac:dyDescent="0.35">
      <c r="A4" s="336" t="s">
        <v>59</v>
      </c>
      <c r="B4" s="331">
        <v>2020</v>
      </c>
      <c r="C4" s="107" t="s">
        <v>19</v>
      </c>
      <c r="D4" s="108" t="s">
        <v>20</v>
      </c>
      <c r="E4" s="109">
        <v>4</v>
      </c>
      <c r="F4" s="110">
        <v>258865.38</v>
      </c>
      <c r="G4" s="110">
        <v>20710.11</v>
      </c>
      <c r="H4" s="110">
        <v>0</v>
      </c>
      <c r="I4" s="110">
        <v>26251.27</v>
      </c>
      <c r="J4" s="110">
        <v>248468.6</v>
      </c>
      <c r="K4" s="110">
        <v>0</v>
      </c>
      <c r="L4" s="110">
        <v>0</v>
      </c>
      <c r="M4" s="110">
        <v>23987.5</v>
      </c>
      <c r="N4" s="110">
        <v>0</v>
      </c>
      <c r="O4" s="110">
        <v>41877.64</v>
      </c>
      <c r="P4" s="110">
        <v>26297</v>
      </c>
      <c r="Q4" s="110">
        <v>83193.98</v>
      </c>
    </row>
    <row r="5" spans="1:17" x14ac:dyDescent="0.35">
      <c r="A5" s="337"/>
      <c r="B5" s="332"/>
      <c r="C5" s="107" t="s">
        <v>21</v>
      </c>
      <c r="D5" s="108" t="s">
        <v>20</v>
      </c>
      <c r="E5" s="109">
        <v>9</v>
      </c>
      <c r="F5" s="110">
        <v>492712.44</v>
      </c>
      <c r="G5" s="110">
        <v>34474.65</v>
      </c>
      <c r="H5" s="110">
        <v>0</v>
      </c>
      <c r="I5" s="110">
        <v>10472.25</v>
      </c>
      <c r="J5" s="110">
        <v>403284.75</v>
      </c>
      <c r="K5" s="110">
        <v>0</v>
      </c>
      <c r="L5" s="110">
        <v>0</v>
      </c>
      <c r="M5" s="110">
        <v>11406</v>
      </c>
      <c r="N5" s="110">
        <v>0</v>
      </c>
      <c r="O5" s="110">
        <v>112562.65</v>
      </c>
      <c r="P5" s="110">
        <v>42200</v>
      </c>
      <c r="Q5" s="110">
        <v>201015.66</v>
      </c>
    </row>
    <row r="6" spans="1:17" ht="29" x14ac:dyDescent="0.35">
      <c r="A6" s="337"/>
      <c r="B6" s="332"/>
      <c r="C6" s="107" t="s">
        <v>22</v>
      </c>
      <c r="D6" s="108" t="s">
        <v>23</v>
      </c>
      <c r="E6" s="109">
        <v>4</v>
      </c>
      <c r="F6" s="110">
        <v>1244253.83</v>
      </c>
      <c r="G6" s="110">
        <v>0</v>
      </c>
      <c r="H6" s="110">
        <v>0</v>
      </c>
      <c r="I6" s="110">
        <v>0</v>
      </c>
      <c r="J6" s="110">
        <v>0</v>
      </c>
      <c r="K6" s="110">
        <v>0</v>
      </c>
      <c r="L6" s="110">
        <v>0</v>
      </c>
      <c r="M6" s="110">
        <v>95000</v>
      </c>
      <c r="N6" s="110">
        <v>0</v>
      </c>
      <c r="O6" s="110">
        <v>145434.25</v>
      </c>
      <c r="P6" s="110">
        <v>224346.68</v>
      </c>
      <c r="Q6" s="110">
        <v>189022.69</v>
      </c>
    </row>
    <row r="7" spans="1:17" x14ac:dyDescent="0.35">
      <c r="A7" s="337"/>
      <c r="B7" s="332"/>
      <c r="C7" s="107" t="s">
        <v>24</v>
      </c>
      <c r="D7" s="108" t="s">
        <v>20</v>
      </c>
      <c r="E7" s="109">
        <v>4</v>
      </c>
      <c r="F7" s="110">
        <v>259785.53</v>
      </c>
      <c r="G7" s="110">
        <v>13806.68</v>
      </c>
      <c r="H7" s="110">
        <v>0</v>
      </c>
      <c r="I7" s="110">
        <v>21550.37</v>
      </c>
      <c r="J7" s="110">
        <v>253020.86</v>
      </c>
      <c r="K7" s="110">
        <v>0</v>
      </c>
      <c r="L7" s="110">
        <v>0</v>
      </c>
      <c r="M7" s="110">
        <v>0</v>
      </c>
      <c r="N7" s="110">
        <v>0</v>
      </c>
      <c r="O7" s="110">
        <v>74578.240000000005</v>
      </c>
      <c r="P7" s="110">
        <v>42488</v>
      </c>
      <c r="Q7" s="110">
        <v>89753.47</v>
      </c>
    </row>
    <row r="8" spans="1:17" x14ac:dyDescent="0.35">
      <c r="A8" s="337"/>
      <c r="B8" s="332"/>
      <c r="C8" s="107" t="s">
        <v>25</v>
      </c>
      <c r="D8" s="108" t="s">
        <v>20</v>
      </c>
      <c r="E8" s="109">
        <v>3</v>
      </c>
      <c r="F8" s="110">
        <v>38512.769999999997</v>
      </c>
      <c r="G8" s="110">
        <v>5664.8</v>
      </c>
      <c r="H8" s="110">
        <v>0</v>
      </c>
      <c r="I8" s="110">
        <v>0</v>
      </c>
      <c r="J8" s="110">
        <v>24415.29</v>
      </c>
      <c r="K8" s="110">
        <v>0</v>
      </c>
      <c r="L8" s="110">
        <v>0</v>
      </c>
      <c r="M8" s="110">
        <v>0</v>
      </c>
      <c r="N8" s="110">
        <v>0</v>
      </c>
      <c r="O8" s="110">
        <v>15638.99</v>
      </c>
      <c r="P8" s="110">
        <v>3500</v>
      </c>
      <c r="Q8" s="110">
        <v>15779.48</v>
      </c>
    </row>
    <row r="9" spans="1:17" x14ac:dyDescent="0.35">
      <c r="A9" s="337"/>
      <c r="B9" s="332"/>
      <c r="C9" s="107" t="s">
        <v>26</v>
      </c>
      <c r="D9" s="108" t="s">
        <v>20</v>
      </c>
      <c r="E9" s="109">
        <v>4</v>
      </c>
      <c r="F9" s="110">
        <v>245459.56</v>
      </c>
      <c r="G9" s="110">
        <v>13436.55</v>
      </c>
      <c r="H9" s="110">
        <v>0</v>
      </c>
      <c r="I9" s="110">
        <v>36122.46</v>
      </c>
      <c r="J9" s="110">
        <v>354902.86</v>
      </c>
      <c r="K9" s="110">
        <v>0</v>
      </c>
      <c r="L9" s="110">
        <v>0</v>
      </c>
      <c r="M9" s="110">
        <v>0</v>
      </c>
      <c r="N9" s="110">
        <v>0</v>
      </c>
      <c r="O9" s="110">
        <v>111713.67</v>
      </c>
      <c r="P9" s="110">
        <v>49000</v>
      </c>
      <c r="Q9" s="110">
        <v>128639.71</v>
      </c>
    </row>
    <row r="10" spans="1:17" x14ac:dyDescent="0.35">
      <c r="A10" s="337"/>
      <c r="B10" s="332"/>
      <c r="C10" s="107" t="s">
        <v>27</v>
      </c>
      <c r="D10" s="108" t="s">
        <v>20</v>
      </c>
      <c r="E10" s="109">
        <v>83</v>
      </c>
      <c r="F10" s="110">
        <v>4413276.71</v>
      </c>
      <c r="G10" s="110">
        <v>283213.17</v>
      </c>
      <c r="H10" s="110">
        <v>0</v>
      </c>
      <c r="I10" s="110">
        <v>172523.36</v>
      </c>
      <c r="J10" s="110">
        <v>3792391.78</v>
      </c>
      <c r="K10" s="110">
        <v>0</v>
      </c>
      <c r="L10" s="110">
        <v>0</v>
      </c>
      <c r="M10" s="110">
        <v>126490.5</v>
      </c>
      <c r="N10" s="110">
        <v>10165</v>
      </c>
      <c r="O10" s="110">
        <v>947764.1</v>
      </c>
      <c r="P10" s="110">
        <v>459834</v>
      </c>
      <c r="Q10" s="110">
        <v>1829352.98</v>
      </c>
    </row>
    <row r="11" spans="1:17" x14ac:dyDescent="0.35">
      <c r="A11" s="337"/>
      <c r="B11" s="332"/>
      <c r="C11" s="107" t="s">
        <v>28</v>
      </c>
      <c r="D11" s="108" t="s">
        <v>20</v>
      </c>
      <c r="E11" s="109">
        <v>39</v>
      </c>
      <c r="F11" s="110">
        <v>1466174.79</v>
      </c>
      <c r="G11" s="110">
        <v>54674.12</v>
      </c>
      <c r="H11" s="110">
        <v>0</v>
      </c>
      <c r="I11" s="110">
        <v>9855.56</v>
      </c>
      <c r="J11" s="110">
        <v>1113102</v>
      </c>
      <c r="K11" s="110">
        <v>0</v>
      </c>
      <c r="L11" s="110">
        <v>0</v>
      </c>
      <c r="M11" s="110">
        <v>2800</v>
      </c>
      <c r="N11" s="110">
        <v>3935</v>
      </c>
      <c r="O11" s="110">
        <v>305022.07</v>
      </c>
      <c r="P11" s="110">
        <v>175231</v>
      </c>
      <c r="Q11" s="110">
        <v>615938.24</v>
      </c>
    </row>
    <row r="12" spans="1:17" x14ac:dyDescent="0.35">
      <c r="A12" s="337"/>
      <c r="B12" s="332"/>
      <c r="C12" s="107" t="s">
        <v>29</v>
      </c>
      <c r="D12" s="108" t="s">
        <v>20</v>
      </c>
      <c r="E12" s="109">
        <v>33</v>
      </c>
      <c r="F12" s="110">
        <v>1016720.7</v>
      </c>
      <c r="G12" s="110">
        <v>13844.98</v>
      </c>
      <c r="H12" s="110">
        <v>0</v>
      </c>
      <c r="I12" s="110">
        <v>5008.2299999999996</v>
      </c>
      <c r="J12" s="110">
        <v>818951.23</v>
      </c>
      <c r="K12" s="110">
        <v>0</v>
      </c>
      <c r="L12" s="110">
        <v>0</v>
      </c>
      <c r="M12" s="110">
        <v>0</v>
      </c>
      <c r="N12" s="110">
        <v>0</v>
      </c>
      <c r="O12" s="110">
        <v>216914.65</v>
      </c>
      <c r="P12" s="110">
        <v>115800</v>
      </c>
      <c r="Q12" s="110">
        <v>432082.85</v>
      </c>
    </row>
    <row r="13" spans="1:17" x14ac:dyDescent="0.35">
      <c r="A13" s="337"/>
      <c r="B13" s="332"/>
      <c r="C13" s="107" t="s">
        <v>30</v>
      </c>
      <c r="D13" s="108" t="s">
        <v>20</v>
      </c>
      <c r="E13" s="109">
        <v>11</v>
      </c>
      <c r="F13" s="110">
        <v>269865.71000000002</v>
      </c>
      <c r="G13" s="110">
        <v>1865.95</v>
      </c>
      <c r="H13" s="110">
        <v>0</v>
      </c>
      <c r="I13" s="110">
        <v>0</v>
      </c>
      <c r="J13" s="110">
        <v>192555.32</v>
      </c>
      <c r="K13" s="110">
        <v>0</v>
      </c>
      <c r="L13" s="110">
        <v>0</v>
      </c>
      <c r="M13" s="110">
        <v>0</v>
      </c>
      <c r="N13" s="110">
        <v>0</v>
      </c>
      <c r="O13" s="110">
        <v>44920.93</v>
      </c>
      <c r="P13" s="110">
        <v>19200</v>
      </c>
      <c r="Q13" s="110">
        <v>105293.48</v>
      </c>
    </row>
    <row r="14" spans="1:17" x14ac:dyDescent="0.35">
      <c r="A14" s="337"/>
      <c r="B14" s="332"/>
      <c r="C14" s="107" t="s">
        <v>32</v>
      </c>
      <c r="D14" s="108" t="s">
        <v>20</v>
      </c>
      <c r="E14" s="109">
        <v>34</v>
      </c>
      <c r="F14" s="110">
        <v>1740339.5</v>
      </c>
      <c r="G14" s="110">
        <v>37430.1</v>
      </c>
      <c r="H14" s="110">
        <v>0</v>
      </c>
      <c r="I14" s="110">
        <v>51053.41</v>
      </c>
      <c r="J14" s="110">
        <v>1148330.1399999999</v>
      </c>
      <c r="K14" s="110">
        <v>0</v>
      </c>
      <c r="L14" s="110">
        <v>0</v>
      </c>
      <c r="M14" s="110">
        <v>11630</v>
      </c>
      <c r="N14" s="110">
        <v>0</v>
      </c>
      <c r="O14" s="110">
        <v>363136.91</v>
      </c>
      <c r="P14" s="110">
        <v>178500</v>
      </c>
      <c r="Q14" s="110">
        <v>660027.43000000005</v>
      </c>
    </row>
    <row r="15" spans="1:17" x14ac:dyDescent="0.35">
      <c r="A15" s="337"/>
      <c r="B15" s="332"/>
      <c r="C15" s="107" t="s">
        <v>33</v>
      </c>
      <c r="D15" s="108" t="s">
        <v>20</v>
      </c>
      <c r="E15" s="109">
        <v>21</v>
      </c>
      <c r="F15" s="110">
        <v>779302.73</v>
      </c>
      <c r="G15" s="110">
        <v>5020.07</v>
      </c>
      <c r="H15" s="110">
        <v>0</v>
      </c>
      <c r="I15" s="110">
        <v>0</v>
      </c>
      <c r="J15" s="110">
        <v>606623.68999999994</v>
      </c>
      <c r="K15" s="110">
        <v>0</v>
      </c>
      <c r="L15" s="110">
        <v>0</v>
      </c>
      <c r="M15" s="110">
        <v>0</v>
      </c>
      <c r="N15" s="110">
        <v>6608.34</v>
      </c>
      <c r="O15" s="110">
        <v>160976.26999999999</v>
      </c>
      <c r="P15" s="110">
        <v>76476</v>
      </c>
      <c r="Q15" s="110">
        <v>324667.11</v>
      </c>
    </row>
    <row r="16" spans="1:17" x14ac:dyDescent="0.35">
      <c r="A16" s="337"/>
      <c r="B16" s="332"/>
      <c r="C16" s="107" t="s">
        <v>34</v>
      </c>
      <c r="D16" s="108" t="s">
        <v>20</v>
      </c>
      <c r="E16" s="109">
        <v>18</v>
      </c>
      <c r="F16" s="110">
        <v>859409.3</v>
      </c>
      <c r="G16" s="110">
        <v>19740.84</v>
      </c>
      <c r="H16" s="110">
        <v>0</v>
      </c>
      <c r="I16" s="110">
        <v>10853.71</v>
      </c>
      <c r="J16" s="110">
        <v>663805.9</v>
      </c>
      <c r="K16" s="110">
        <v>0</v>
      </c>
      <c r="L16" s="110">
        <v>0</v>
      </c>
      <c r="M16" s="110">
        <v>11931</v>
      </c>
      <c r="N16" s="110">
        <v>0</v>
      </c>
      <c r="O16" s="110">
        <v>168506.29</v>
      </c>
      <c r="P16" s="110">
        <v>108108</v>
      </c>
      <c r="Q16" s="110">
        <v>349270.15</v>
      </c>
    </row>
    <row r="17" spans="1:17" x14ac:dyDescent="0.35">
      <c r="A17" s="337"/>
      <c r="B17" s="332"/>
      <c r="C17" s="107" t="s">
        <v>35</v>
      </c>
      <c r="D17" s="108" t="s">
        <v>20</v>
      </c>
      <c r="E17" s="109">
        <v>6</v>
      </c>
      <c r="F17" s="110">
        <v>152862.69</v>
      </c>
      <c r="G17" s="110">
        <v>0</v>
      </c>
      <c r="H17" s="110">
        <v>0</v>
      </c>
      <c r="I17" s="110">
        <v>0</v>
      </c>
      <c r="J17" s="110">
        <v>143896.46</v>
      </c>
      <c r="K17" s="110">
        <v>0</v>
      </c>
      <c r="L17" s="110">
        <v>0</v>
      </c>
      <c r="M17" s="110">
        <v>0</v>
      </c>
      <c r="N17" s="110">
        <v>0</v>
      </c>
      <c r="O17" s="110">
        <v>28499.62</v>
      </c>
      <c r="P17" s="110">
        <v>12288</v>
      </c>
      <c r="Q17" s="110">
        <v>64722.07</v>
      </c>
    </row>
    <row r="18" spans="1:17" x14ac:dyDescent="0.35">
      <c r="A18" s="337"/>
      <c r="B18" s="332"/>
      <c r="C18" s="107" t="s">
        <v>36</v>
      </c>
      <c r="D18" s="108" t="s">
        <v>20</v>
      </c>
      <c r="E18" s="109">
        <v>10</v>
      </c>
      <c r="F18" s="110">
        <v>428876.35</v>
      </c>
      <c r="G18" s="110">
        <v>32505.74</v>
      </c>
      <c r="H18" s="110">
        <v>0</v>
      </c>
      <c r="I18" s="110">
        <v>1433.33</v>
      </c>
      <c r="J18" s="110">
        <v>521888.57</v>
      </c>
      <c r="K18" s="110">
        <v>0</v>
      </c>
      <c r="L18" s="110">
        <v>0</v>
      </c>
      <c r="M18" s="110">
        <v>3600</v>
      </c>
      <c r="N18" s="110">
        <v>0</v>
      </c>
      <c r="O18" s="110">
        <v>82634.73</v>
      </c>
      <c r="P18" s="110">
        <v>54738</v>
      </c>
      <c r="Q18" s="110">
        <v>197429.26</v>
      </c>
    </row>
    <row r="19" spans="1:17" x14ac:dyDescent="0.35">
      <c r="A19" s="337"/>
      <c r="B19" s="332"/>
      <c r="C19" s="107" t="s">
        <v>37</v>
      </c>
      <c r="D19" s="108" t="s">
        <v>20</v>
      </c>
      <c r="E19" s="109">
        <v>9</v>
      </c>
      <c r="F19" s="110">
        <v>480565.07</v>
      </c>
      <c r="G19" s="110">
        <v>22420.27</v>
      </c>
      <c r="H19" s="110">
        <v>0</v>
      </c>
      <c r="I19" s="110">
        <v>24142.7</v>
      </c>
      <c r="J19" s="110">
        <v>693823.42</v>
      </c>
      <c r="K19" s="110">
        <v>0</v>
      </c>
      <c r="L19" s="110">
        <v>0</v>
      </c>
      <c r="M19" s="110">
        <v>0</v>
      </c>
      <c r="N19" s="110">
        <v>0</v>
      </c>
      <c r="O19" s="110">
        <v>112661.41</v>
      </c>
      <c r="P19" s="110">
        <v>106772</v>
      </c>
      <c r="Q19" s="110">
        <v>215396.18</v>
      </c>
    </row>
    <row r="20" spans="1:17" x14ac:dyDescent="0.35">
      <c r="A20" s="337"/>
      <c r="B20" s="332"/>
      <c r="C20" s="107" t="s">
        <v>38</v>
      </c>
      <c r="D20" s="108" t="s">
        <v>20</v>
      </c>
      <c r="E20" s="109">
        <v>7</v>
      </c>
      <c r="F20" s="110">
        <v>451865.84</v>
      </c>
      <c r="G20" s="110">
        <v>8174.77</v>
      </c>
      <c r="H20" s="110">
        <v>0</v>
      </c>
      <c r="I20" s="110">
        <v>0</v>
      </c>
      <c r="J20" s="110">
        <v>633886.94999999995</v>
      </c>
      <c r="K20" s="110">
        <v>0</v>
      </c>
      <c r="L20" s="110">
        <v>0</v>
      </c>
      <c r="M20" s="110">
        <v>0</v>
      </c>
      <c r="N20" s="110">
        <v>0</v>
      </c>
      <c r="O20" s="110">
        <v>103642.59</v>
      </c>
      <c r="P20" s="110">
        <v>87320</v>
      </c>
      <c r="Q20" s="110">
        <v>238275.64</v>
      </c>
    </row>
    <row r="21" spans="1:17" x14ac:dyDescent="0.35">
      <c r="A21" s="337"/>
      <c r="B21" s="332"/>
      <c r="C21" s="107" t="s">
        <v>39</v>
      </c>
      <c r="D21" s="108" t="s">
        <v>20</v>
      </c>
      <c r="E21" s="109">
        <v>7</v>
      </c>
      <c r="F21" s="110">
        <v>314147.40999999997</v>
      </c>
      <c r="G21" s="110">
        <v>0</v>
      </c>
      <c r="H21" s="110">
        <v>0</v>
      </c>
      <c r="I21" s="110">
        <v>3556.94</v>
      </c>
      <c r="J21" s="110">
        <v>464331.3</v>
      </c>
      <c r="K21" s="110">
        <v>0</v>
      </c>
      <c r="L21" s="110">
        <v>0</v>
      </c>
      <c r="M21" s="110">
        <v>0</v>
      </c>
      <c r="N21" s="110" t="s">
        <v>40</v>
      </c>
      <c r="O21" s="110">
        <v>69881.3</v>
      </c>
      <c r="P21" s="110">
        <v>38476</v>
      </c>
      <c r="Q21" s="110">
        <v>172960.58</v>
      </c>
    </row>
    <row r="22" spans="1:17" ht="15" thickBot="1" x14ac:dyDescent="0.4">
      <c r="A22" s="337"/>
      <c r="B22" s="333"/>
      <c r="C22" s="111" t="s">
        <v>41</v>
      </c>
      <c r="D22" s="112" t="s">
        <v>20</v>
      </c>
      <c r="E22" s="113">
        <v>4</v>
      </c>
      <c r="F22" s="114">
        <v>204053</v>
      </c>
      <c r="G22" s="114">
        <v>0</v>
      </c>
      <c r="H22" s="114">
        <v>0</v>
      </c>
      <c r="I22" s="114">
        <v>0</v>
      </c>
      <c r="J22" s="114">
        <v>236460.87</v>
      </c>
      <c r="K22" s="114">
        <v>0</v>
      </c>
      <c r="L22" s="114">
        <v>0</v>
      </c>
      <c r="M22" s="114">
        <v>0</v>
      </c>
      <c r="N22" s="114">
        <v>0</v>
      </c>
      <c r="O22" s="114">
        <v>37198.17</v>
      </c>
      <c r="P22" s="114">
        <v>5394</v>
      </c>
      <c r="Q22" s="114">
        <v>94199.95</v>
      </c>
    </row>
    <row r="23" spans="1:17" x14ac:dyDescent="0.35">
      <c r="A23" s="337"/>
      <c r="B23" s="334">
        <v>2021</v>
      </c>
      <c r="C23" s="115" t="s">
        <v>19</v>
      </c>
      <c r="D23" s="116" t="s">
        <v>20</v>
      </c>
      <c r="E23" s="117">
        <v>4</v>
      </c>
      <c r="F23" s="118">
        <v>237914.15</v>
      </c>
      <c r="G23" s="118">
        <v>20118.79</v>
      </c>
      <c r="H23" s="118">
        <v>0</v>
      </c>
      <c r="I23" s="118">
        <v>24433.29</v>
      </c>
      <c r="J23" s="118">
        <v>277015.67</v>
      </c>
      <c r="K23" s="118">
        <v>0</v>
      </c>
      <c r="L23" s="118">
        <v>0</v>
      </c>
      <c r="M23" s="118">
        <v>11000</v>
      </c>
      <c r="N23" s="118">
        <v>0</v>
      </c>
      <c r="O23" s="118">
        <v>76990.009999999995</v>
      </c>
      <c r="P23" s="118">
        <v>26150</v>
      </c>
      <c r="Q23" s="118">
        <v>87392.45</v>
      </c>
    </row>
    <row r="24" spans="1:17" x14ac:dyDescent="0.35">
      <c r="A24" s="337"/>
      <c r="B24" s="332"/>
      <c r="C24" s="107" t="s">
        <v>21</v>
      </c>
      <c r="D24" s="108" t="s">
        <v>42</v>
      </c>
      <c r="E24" s="109">
        <v>10</v>
      </c>
      <c r="F24" s="110">
        <v>486193.88</v>
      </c>
      <c r="G24" s="110">
        <v>34811.32</v>
      </c>
      <c r="H24" s="110">
        <v>0</v>
      </c>
      <c r="I24" s="110">
        <v>10144.77</v>
      </c>
      <c r="J24" s="110">
        <v>445059.57</v>
      </c>
      <c r="K24" s="110">
        <v>0</v>
      </c>
      <c r="L24" s="110">
        <v>0</v>
      </c>
      <c r="M24" s="110">
        <v>8400</v>
      </c>
      <c r="N24" s="110">
        <v>0</v>
      </c>
      <c r="O24" s="110">
        <v>145844.62</v>
      </c>
      <c r="P24" s="110">
        <v>40400</v>
      </c>
      <c r="Q24" s="110">
        <v>209073.85</v>
      </c>
    </row>
    <row r="25" spans="1:17" ht="29" x14ac:dyDescent="0.35">
      <c r="A25" s="337"/>
      <c r="B25" s="332"/>
      <c r="C25" s="107" t="s">
        <v>22</v>
      </c>
      <c r="D25" s="108" t="s">
        <v>23</v>
      </c>
      <c r="E25" s="109">
        <v>5</v>
      </c>
      <c r="F25" s="110">
        <v>1271923.54</v>
      </c>
      <c r="G25" s="110">
        <v>536.84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v>62500</v>
      </c>
      <c r="N25" s="110">
        <v>0</v>
      </c>
      <c r="O25" s="110">
        <v>197422.45</v>
      </c>
      <c r="P25" s="110">
        <v>247865.16</v>
      </c>
      <c r="Q25" s="110">
        <v>175097.29</v>
      </c>
    </row>
    <row r="26" spans="1:17" x14ac:dyDescent="0.35">
      <c r="A26" s="337"/>
      <c r="B26" s="332"/>
      <c r="C26" s="107" t="s">
        <v>24</v>
      </c>
      <c r="D26" s="108" t="s">
        <v>20</v>
      </c>
      <c r="E26" s="109">
        <v>5</v>
      </c>
      <c r="F26" s="110">
        <v>297723.39</v>
      </c>
      <c r="G26" s="110">
        <v>18231.689999999999</v>
      </c>
      <c r="H26" s="110">
        <v>0</v>
      </c>
      <c r="I26" s="110">
        <v>18764.12</v>
      </c>
      <c r="J26" s="110">
        <v>353763.14</v>
      </c>
      <c r="K26" s="110">
        <v>0</v>
      </c>
      <c r="L26" s="110">
        <v>0</v>
      </c>
      <c r="M26" s="110">
        <v>16500</v>
      </c>
      <c r="N26" s="110">
        <v>0</v>
      </c>
      <c r="O26" s="110">
        <v>86920.66</v>
      </c>
      <c r="P26" s="110">
        <v>37157</v>
      </c>
      <c r="Q26" s="110">
        <v>120471.72</v>
      </c>
    </row>
    <row r="27" spans="1:17" x14ac:dyDescent="0.35">
      <c r="A27" s="337"/>
      <c r="B27" s="332"/>
      <c r="C27" s="107" t="s">
        <v>25</v>
      </c>
      <c r="D27" s="108" t="s">
        <v>20</v>
      </c>
      <c r="E27" s="109">
        <v>3</v>
      </c>
      <c r="F27" s="110">
        <v>40749.699999999997</v>
      </c>
      <c r="G27" s="110">
        <v>6367.37</v>
      </c>
      <c r="H27" s="110">
        <v>0</v>
      </c>
      <c r="I27" s="110">
        <v>0</v>
      </c>
      <c r="J27" s="110">
        <v>21964.71</v>
      </c>
      <c r="K27" s="110">
        <v>0</v>
      </c>
      <c r="L27" s="110">
        <v>0</v>
      </c>
      <c r="M27" s="110">
        <v>8400</v>
      </c>
      <c r="N27" s="110">
        <v>0</v>
      </c>
      <c r="O27" s="110">
        <v>14658.12</v>
      </c>
      <c r="P27" s="110">
        <v>4500</v>
      </c>
      <c r="Q27" s="110">
        <v>15614.8</v>
      </c>
    </row>
    <row r="28" spans="1:17" x14ac:dyDescent="0.35">
      <c r="A28" s="337"/>
      <c r="B28" s="332"/>
      <c r="C28" s="107" t="s">
        <v>26</v>
      </c>
      <c r="D28" s="108" t="s">
        <v>20</v>
      </c>
      <c r="E28" s="109">
        <v>4</v>
      </c>
      <c r="F28" s="110">
        <v>250895.12</v>
      </c>
      <c r="G28" s="110">
        <v>15205.92</v>
      </c>
      <c r="H28" s="110">
        <v>0</v>
      </c>
      <c r="I28" s="110">
        <v>36092.36</v>
      </c>
      <c r="J28" s="110">
        <v>364632.37</v>
      </c>
      <c r="K28" s="110">
        <v>0</v>
      </c>
      <c r="L28" s="110">
        <v>0</v>
      </c>
      <c r="M28" s="110">
        <v>13440</v>
      </c>
      <c r="N28" s="110">
        <v>0</v>
      </c>
      <c r="O28" s="110">
        <v>115614.23</v>
      </c>
      <c r="P28" s="110">
        <v>52000</v>
      </c>
      <c r="Q28" s="110">
        <v>134253.53</v>
      </c>
    </row>
    <row r="29" spans="1:17" x14ac:dyDescent="0.35">
      <c r="A29" s="337"/>
      <c r="B29" s="332"/>
      <c r="C29" s="107" t="s">
        <v>27</v>
      </c>
      <c r="D29" s="108" t="s">
        <v>20</v>
      </c>
      <c r="E29" s="109">
        <v>94</v>
      </c>
      <c r="F29" s="110">
        <v>4691640.33</v>
      </c>
      <c r="G29" s="110">
        <v>281566.52</v>
      </c>
      <c r="H29" s="110">
        <v>0</v>
      </c>
      <c r="I29" s="110">
        <v>174628.86</v>
      </c>
      <c r="J29" s="110">
        <v>4374494.7300000004</v>
      </c>
      <c r="K29" s="110">
        <v>0</v>
      </c>
      <c r="L29" s="110">
        <v>0</v>
      </c>
      <c r="M29" s="110">
        <v>96166</v>
      </c>
      <c r="N29" s="110">
        <v>14566.67</v>
      </c>
      <c r="O29" s="110">
        <v>1142542.8700000001</v>
      </c>
      <c r="P29" s="110">
        <v>471053</v>
      </c>
      <c r="Q29" s="110">
        <v>2002409.67</v>
      </c>
    </row>
    <row r="30" spans="1:17" x14ac:dyDescent="0.35">
      <c r="A30" s="337"/>
      <c r="B30" s="332"/>
      <c r="C30" s="107" t="s">
        <v>28</v>
      </c>
      <c r="D30" s="108" t="s">
        <v>20</v>
      </c>
      <c r="E30" s="109">
        <v>41</v>
      </c>
      <c r="F30" s="110">
        <v>1689048.86</v>
      </c>
      <c r="G30" s="110">
        <v>67538.67</v>
      </c>
      <c r="H30" s="110">
        <v>0</v>
      </c>
      <c r="I30" s="110">
        <v>10591.04</v>
      </c>
      <c r="J30" s="110">
        <v>1398830.47</v>
      </c>
      <c r="K30" s="110">
        <v>0</v>
      </c>
      <c r="L30" s="110">
        <v>0</v>
      </c>
      <c r="M30" s="110">
        <v>8060</v>
      </c>
      <c r="N30" s="110">
        <v>0</v>
      </c>
      <c r="O30" s="110">
        <v>372754.5</v>
      </c>
      <c r="P30" s="110">
        <v>198300</v>
      </c>
      <c r="Q30" s="110">
        <v>712268.84</v>
      </c>
    </row>
    <row r="31" spans="1:17" x14ac:dyDescent="0.35">
      <c r="A31" s="337"/>
      <c r="B31" s="332"/>
      <c r="C31" s="107" t="s">
        <v>29</v>
      </c>
      <c r="D31" s="108" t="s">
        <v>20</v>
      </c>
      <c r="E31" s="109">
        <v>30</v>
      </c>
      <c r="F31" s="110">
        <v>981124.4</v>
      </c>
      <c r="G31" s="110">
        <v>15255.33</v>
      </c>
      <c r="H31" s="110">
        <v>0</v>
      </c>
      <c r="I31" s="110">
        <v>5105.1000000000004</v>
      </c>
      <c r="J31" s="110">
        <v>875756.8</v>
      </c>
      <c r="K31" s="110">
        <v>0</v>
      </c>
      <c r="L31" s="110">
        <v>0</v>
      </c>
      <c r="M31" s="110"/>
      <c r="N31" s="110"/>
      <c r="O31" s="110">
        <v>236077.81</v>
      </c>
      <c r="P31" s="110">
        <v>104900</v>
      </c>
      <c r="Q31" s="110">
        <v>435128.43</v>
      </c>
    </row>
    <row r="32" spans="1:17" x14ac:dyDescent="0.35">
      <c r="A32" s="337"/>
      <c r="B32" s="332"/>
      <c r="C32" s="107" t="s">
        <v>30</v>
      </c>
      <c r="D32" s="108" t="s">
        <v>20</v>
      </c>
      <c r="E32" s="109">
        <v>9</v>
      </c>
      <c r="F32" s="110">
        <v>368664.14</v>
      </c>
      <c r="G32" s="110">
        <v>2234.1999999999998</v>
      </c>
      <c r="H32" s="110">
        <v>0</v>
      </c>
      <c r="I32" s="110">
        <v>0</v>
      </c>
      <c r="J32" s="110">
        <v>322215.36</v>
      </c>
      <c r="K32" s="110">
        <v>0</v>
      </c>
      <c r="L32" s="110">
        <v>0</v>
      </c>
      <c r="M32" s="110">
        <v>0</v>
      </c>
      <c r="N32" s="110">
        <v>0</v>
      </c>
      <c r="O32" s="110">
        <v>69783.839999999997</v>
      </c>
      <c r="P32" s="110">
        <v>33000</v>
      </c>
      <c r="Q32" s="110">
        <v>157376.16</v>
      </c>
    </row>
    <row r="33" spans="1:17" x14ac:dyDescent="0.35">
      <c r="A33" s="337"/>
      <c r="B33" s="332"/>
      <c r="C33" s="107" t="s">
        <v>32</v>
      </c>
      <c r="D33" s="108" t="s">
        <v>20</v>
      </c>
      <c r="E33" s="109">
        <v>36</v>
      </c>
      <c r="F33" s="110">
        <v>2018977.62</v>
      </c>
      <c r="G33" s="110">
        <v>43295.040000000001</v>
      </c>
      <c r="H33" s="110">
        <v>0</v>
      </c>
      <c r="I33" s="110">
        <v>74354.7</v>
      </c>
      <c r="J33" s="110">
        <v>1296721.23</v>
      </c>
      <c r="K33" s="110">
        <v>0</v>
      </c>
      <c r="L33" s="110">
        <v>0</v>
      </c>
      <c r="M33" s="110">
        <v>15000</v>
      </c>
      <c r="N33" s="110">
        <v>0</v>
      </c>
      <c r="O33" s="110">
        <v>437288.33</v>
      </c>
      <c r="P33" s="110">
        <v>202240</v>
      </c>
      <c r="Q33" s="110">
        <v>769560.9</v>
      </c>
    </row>
    <row r="34" spans="1:17" x14ac:dyDescent="0.35">
      <c r="A34" s="337"/>
      <c r="B34" s="332"/>
      <c r="C34" s="107" t="s">
        <v>33</v>
      </c>
      <c r="D34" s="108" t="s">
        <v>20</v>
      </c>
      <c r="E34" s="109">
        <v>18</v>
      </c>
      <c r="F34" s="110">
        <v>736174.82</v>
      </c>
      <c r="G34" s="110">
        <v>1440.35</v>
      </c>
      <c r="H34" s="110">
        <v>0</v>
      </c>
      <c r="I34" s="110">
        <v>3088.63</v>
      </c>
      <c r="J34" s="110">
        <v>533670.13</v>
      </c>
      <c r="K34" s="110">
        <v>0</v>
      </c>
      <c r="L34" s="110">
        <v>0</v>
      </c>
      <c r="M34" s="110">
        <v>0</v>
      </c>
      <c r="N34" s="110">
        <v>0</v>
      </c>
      <c r="O34" s="110">
        <v>150310.29</v>
      </c>
      <c r="P34" s="110">
        <v>68500</v>
      </c>
      <c r="Q34" s="110">
        <v>293334.57</v>
      </c>
    </row>
    <row r="35" spans="1:17" x14ac:dyDescent="0.35">
      <c r="A35" s="337"/>
      <c r="B35" s="332"/>
      <c r="C35" s="107" t="s">
        <v>34</v>
      </c>
      <c r="D35" s="108" t="s">
        <v>20</v>
      </c>
      <c r="E35" s="109">
        <v>25</v>
      </c>
      <c r="F35" s="110">
        <v>1026858.27</v>
      </c>
      <c r="G35" s="110">
        <v>20625.96</v>
      </c>
      <c r="H35" s="110">
        <v>0</v>
      </c>
      <c r="I35" s="110">
        <v>12341.99</v>
      </c>
      <c r="J35" s="110">
        <v>936025.71</v>
      </c>
      <c r="K35" s="110">
        <v>0</v>
      </c>
      <c r="L35" s="110">
        <v>0</v>
      </c>
      <c r="M35" s="110">
        <v>7800</v>
      </c>
      <c r="N35" s="110">
        <v>8441.67</v>
      </c>
      <c r="O35" s="110">
        <v>263352.74</v>
      </c>
      <c r="P35" s="110">
        <v>141800</v>
      </c>
      <c r="Q35" s="110">
        <v>457605.2</v>
      </c>
    </row>
    <row r="36" spans="1:17" x14ac:dyDescent="0.35">
      <c r="A36" s="337"/>
      <c r="B36" s="332"/>
      <c r="C36" s="107" t="s">
        <v>35</v>
      </c>
      <c r="D36" s="108" t="s">
        <v>20</v>
      </c>
      <c r="E36" s="109">
        <v>5</v>
      </c>
      <c r="F36" s="110">
        <v>180379.23</v>
      </c>
      <c r="G36" s="110">
        <v>0</v>
      </c>
      <c r="H36" s="110">
        <v>0</v>
      </c>
      <c r="I36" s="110">
        <v>0</v>
      </c>
      <c r="J36" s="110">
        <v>198953.75</v>
      </c>
      <c r="K36" s="110">
        <v>0</v>
      </c>
      <c r="L36" s="110">
        <v>0</v>
      </c>
      <c r="M36" s="110">
        <v>0</v>
      </c>
      <c r="N36" s="110">
        <v>0</v>
      </c>
      <c r="O36" s="110">
        <v>31703.96</v>
      </c>
      <c r="P36" s="110">
        <v>11300</v>
      </c>
      <c r="Q36" s="110">
        <v>83098.7</v>
      </c>
    </row>
    <row r="37" spans="1:17" x14ac:dyDescent="0.35">
      <c r="A37" s="337"/>
      <c r="B37" s="332"/>
      <c r="C37" s="107" t="s">
        <v>36</v>
      </c>
      <c r="D37" s="108" t="s">
        <v>20</v>
      </c>
      <c r="E37" s="109">
        <v>14</v>
      </c>
      <c r="F37" s="110">
        <v>434934.12</v>
      </c>
      <c r="G37" s="110">
        <v>32942.400000000001</v>
      </c>
      <c r="H37" s="110">
        <v>0</v>
      </c>
      <c r="I37" s="110">
        <v>3639.12</v>
      </c>
      <c r="J37" s="110">
        <v>456928.58</v>
      </c>
      <c r="K37" s="110">
        <v>0</v>
      </c>
      <c r="L37" s="110">
        <v>0</v>
      </c>
      <c r="M37" s="110">
        <v>9600</v>
      </c>
      <c r="N37" s="110">
        <v>3733.33</v>
      </c>
      <c r="O37" s="110">
        <v>92052.57</v>
      </c>
      <c r="P37" s="110">
        <v>33800</v>
      </c>
      <c r="Q37" s="110">
        <v>202957.07</v>
      </c>
    </row>
    <row r="38" spans="1:17" x14ac:dyDescent="0.35">
      <c r="A38" s="337"/>
      <c r="B38" s="332"/>
      <c r="C38" s="107" t="s">
        <v>37</v>
      </c>
      <c r="D38" s="108" t="s">
        <v>20</v>
      </c>
      <c r="E38" s="109">
        <v>7</v>
      </c>
      <c r="F38" s="110">
        <v>539814.73</v>
      </c>
      <c r="G38" s="110">
        <v>23612.639999999999</v>
      </c>
      <c r="H38" s="110">
        <v>0</v>
      </c>
      <c r="I38" s="110">
        <v>29513.05</v>
      </c>
      <c r="J38" s="110">
        <v>752742.19</v>
      </c>
      <c r="K38" s="110">
        <v>0</v>
      </c>
      <c r="L38" s="110">
        <v>0</v>
      </c>
      <c r="M38" s="110">
        <v>0</v>
      </c>
      <c r="N38" s="110">
        <v>0</v>
      </c>
      <c r="O38" s="110">
        <v>180568.5</v>
      </c>
      <c r="P38" s="110">
        <v>113500</v>
      </c>
      <c r="Q38" s="110">
        <v>251198.28</v>
      </c>
    </row>
    <row r="39" spans="1:17" x14ac:dyDescent="0.35">
      <c r="A39" s="337"/>
      <c r="B39" s="332"/>
      <c r="C39" s="107" t="s">
        <v>38</v>
      </c>
      <c r="D39" s="108" t="s">
        <v>20</v>
      </c>
      <c r="E39" s="109">
        <v>10</v>
      </c>
      <c r="F39" s="110">
        <v>522427.94</v>
      </c>
      <c r="G39" s="110">
        <v>9656.85</v>
      </c>
      <c r="H39" s="110">
        <v>0</v>
      </c>
      <c r="I39" s="110">
        <v>0</v>
      </c>
      <c r="J39" s="110">
        <v>739536.06</v>
      </c>
      <c r="K39" s="110">
        <v>0</v>
      </c>
      <c r="L39" s="110">
        <v>0</v>
      </c>
      <c r="M39" s="110">
        <v>0</v>
      </c>
      <c r="N39" s="110">
        <v>0</v>
      </c>
      <c r="O39" s="110">
        <v>139929.88</v>
      </c>
      <c r="P39" s="110">
        <v>98850</v>
      </c>
      <c r="Q39" s="110">
        <v>267702.15000000002</v>
      </c>
    </row>
    <row r="40" spans="1:17" x14ac:dyDescent="0.35">
      <c r="A40" s="337"/>
      <c r="B40" s="332"/>
      <c r="C40" s="107" t="s">
        <v>39</v>
      </c>
      <c r="D40" s="108" t="s">
        <v>20</v>
      </c>
      <c r="E40" s="109">
        <v>8</v>
      </c>
      <c r="F40" s="110">
        <v>385337.33</v>
      </c>
      <c r="G40" s="110">
        <v>906.82</v>
      </c>
      <c r="H40" s="110">
        <v>0</v>
      </c>
      <c r="I40" s="110">
        <v>7073.8</v>
      </c>
      <c r="J40" s="110">
        <v>642867.73</v>
      </c>
      <c r="K40" s="110">
        <v>0</v>
      </c>
      <c r="L40" s="110">
        <v>0</v>
      </c>
      <c r="M40" s="110">
        <v>0</v>
      </c>
      <c r="N40" s="110">
        <v>0</v>
      </c>
      <c r="O40" s="110">
        <v>102862.54</v>
      </c>
      <c r="P40" s="110">
        <v>79500</v>
      </c>
      <c r="Q40" s="110">
        <v>209656.95</v>
      </c>
    </row>
    <row r="41" spans="1:17" ht="15" thickBot="1" x14ac:dyDescent="0.4">
      <c r="A41" s="337"/>
      <c r="B41" s="333"/>
      <c r="C41" s="111" t="s">
        <v>41</v>
      </c>
      <c r="D41" s="112" t="s">
        <v>20</v>
      </c>
      <c r="E41" s="113">
        <v>9</v>
      </c>
      <c r="F41" s="114">
        <v>346154.99</v>
      </c>
      <c r="G41" s="114">
        <v>0</v>
      </c>
      <c r="H41" s="114">
        <v>0</v>
      </c>
      <c r="I41" s="114">
        <v>0</v>
      </c>
      <c r="J41" s="114">
        <v>504755.17</v>
      </c>
      <c r="K41" s="114">
        <v>0</v>
      </c>
      <c r="L41" s="114">
        <v>0</v>
      </c>
      <c r="M41" s="114">
        <v>0</v>
      </c>
      <c r="N41" s="114">
        <v>0</v>
      </c>
      <c r="O41" s="114">
        <v>70373.919999999998</v>
      </c>
      <c r="P41" s="114">
        <v>45500</v>
      </c>
      <c r="Q41" s="114">
        <v>189260.33</v>
      </c>
    </row>
    <row r="42" spans="1:17" x14ac:dyDescent="0.35">
      <c r="A42" s="337"/>
      <c r="B42" s="334">
        <v>2022</v>
      </c>
      <c r="C42" s="115" t="s">
        <v>19</v>
      </c>
      <c r="D42" s="116" t="s">
        <v>20</v>
      </c>
      <c r="E42" s="117">
        <v>4</v>
      </c>
      <c r="F42" s="118">
        <v>238501.52</v>
      </c>
      <c r="G42" s="118">
        <v>19552.8</v>
      </c>
      <c r="H42" s="118">
        <v>0</v>
      </c>
      <c r="I42" s="118">
        <v>21561.15</v>
      </c>
      <c r="J42" s="118">
        <v>286927.11</v>
      </c>
      <c r="K42" s="118">
        <v>0</v>
      </c>
      <c r="L42" s="118">
        <v>0</v>
      </c>
      <c r="M42" s="118">
        <v>0</v>
      </c>
      <c r="N42" s="118">
        <v>0</v>
      </c>
      <c r="O42" s="118">
        <v>116388.11</v>
      </c>
      <c r="P42" s="118">
        <v>27500</v>
      </c>
      <c r="Q42" s="118">
        <v>103662.16</v>
      </c>
    </row>
    <row r="43" spans="1:17" x14ac:dyDescent="0.35">
      <c r="A43" s="337"/>
      <c r="B43" s="332"/>
      <c r="C43" s="107" t="s">
        <v>21</v>
      </c>
      <c r="D43" s="108" t="s">
        <v>20</v>
      </c>
      <c r="E43" s="109">
        <v>11</v>
      </c>
      <c r="F43" s="110">
        <v>566076.97</v>
      </c>
      <c r="G43" s="110">
        <v>37544.35</v>
      </c>
      <c r="H43" s="110">
        <v>0</v>
      </c>
      <c r="I43" s="110">
        <v>10508.02</v>
      </c>
      <c r="J43" s="110">
        <v>458291.58</v>
      </c>
      <c r="K43" s="110">
        <v>0</v>
      </c>
      <c r="L43" s="110">
        <v>0</v>
      </c>
      <c r="M43" s="110">
        <v>28000</v>
      </c>
      <c r="N43" s="110">
        <v>0</v>
      </c>
      <c r="O43" s="110">
        <v>160259.45000000001</v>
      </c>
      <c r="P43" s="110">
        <v>48050</v>
      </c>
      <c r="Q43" s="110">
        <v>245026.43</v>
      </c>
    </row>
    <row r="44" spans="1:17" ht="29" x14ac:dyDescent="0.35">
      <c r="A44" s="337"/>
      <c r="B44" s="332"/>
      <c r="C44" s="107" t="s">
        <v>22</v>
      </c>
      <c r="D44" s="108" t="s">
        <v>23</v>
      </c>
      <c r="E44" s="109">
        <v>5</v>
      </c>
      <c r="F44" s="110">
        <v>1188955.8400000001</v>
      </c>
      <c r="G44" s="110">
        <v>1731.2</v>
      </c>
      <c r="H44" s="110">
        <v>0</v>
      </c>
      <c r="I44" s="110"/>
      <c r="J44" s="110">
        <v>0</v>
      </c>
      <c r="K44" s="110">
        <v>0</v>
      </c>
      <c r="L44" s="110">
        <v>0</v>
      </c>
      <c r="M44" s="110">
        <v>0</v>
      </c>
      <c r="N44" s="110">
        <v>0</v>
      </c>
      <c r="O44" s="110">
        <v>157594.06</v>
      </c>
      <c r="P44" s="110">
        <v>157500</v>
      </c>
      <c r="Q44" s="110">
        <v>178328.8</v>
      </c>
    </row>
    <row r="45" spans="1:17" x14ac:dyDescent="0.35">
      <c r="A45" s="337"/>
      <c r="B45" s="332"/>
      <c r="C45" s="107" t="s">
        <v>24</v>
      </c>
      <c r="D45" s="108" t="s">
        <v>20</v>
      </c>
      <c r="E45" s="109">
        <v>7</v>
      </c>
      <c r="F45" s="110">
        <v>362151.29</v>
      </c>
      <c r="G45" s="110">
        <v>22386.2</v>
      </c>
      <c r="H45" s="110">
        <v>0</v>
      </c>
      <c r="I45" s="110">
        <v>14603.76</v>
      </c>
      <c r="J45" s="110">
        <v>384704.7</v>
      </c>
      <c r="K45" s="110">
        <v>0</v>
      </c>
      <c r="L45" s="110">
        <v>0</v>
      </c>
      <c r="M45" s="110">
        <v>0</v>
      </c>
      <c r="N45" s="110">
        <v>0</v>
      </c>
      <c r="O45" s="110">
        <v>137580.93</v>
      </c>
      <c r="P45" s="110">
        <v>23500</v>
      </c>
      <c r="Q45" s="110">
        <v>150655.98000000001</v>
      </c>
    </row>
    <row r="46" spans="1:17" x14ac:dyDescent="0.35">
      <c r="A46" s="337"/>
      <c r="B46" s="332"/>
      <c r="C46" s="107" t="s">
        <v>25</v>
      </c>
      <c r="D46" s="108" t="s">
        <v>20</v>
      </c>
      <c r="E46" s="109">
        <v>3</v>
      </c>
      <c r="F46" s="110">
        <v>44507.360000000001</v>
      </c>
      <c r="G46" s="110">
        <v>4131.6899999999996</v>
      </c>
      <c r="H46" s="110">
        <v>0</v>
      </c>
      <c r="I46" s="110">
        <v>0</v>
      </c>
      <c r="J46" s="110">
        <v>23023.23</v>
      </c>
      <c r="K46" s="110">
        <v>0</v>
      </c>
      <c r="L46" s="110">
        <v>0</v>
      </c>
      <c r="M46" s="110">
        <v>0</v>
      </c>
      <c r="N46" s="110">
        <v>8800</v>
      </c>
      <c r="O46" s="110">
        <v>16411.93</v>
      </c>
      <c r="P46" s="110">
        <v>2250</v>
      </c>
      <c r="Q46" s="110">
        <v>16860.080000000002</v>
      </c>
    </row>
    <row r="47" spans="1:17" x14ac:dyDescent="0.35">
      <c r="A47" s="337"/>
      <c r="B47" s="332"/>
      <c r="C47" s="107" t="s">
        <v>26</v>
      </c>
      <c r="D47" s="108" t="s">
        <v>20</v>
      </c>
      <c r="E47" s="109">
        <v>4</v>
      </c>
      <c r="F47" s="110">
        <v>252454.71</v>
      </c>
      <c r="G47" s="110">
        <v>16183.71</v>
      </c>
      <c r="H47" s="110">
        <v>0</v>
      </c>
      <c r="I47" s="110">
        <v>35729.919999999998</v>
      </c>
      <c r="J47" s="110">
        <v>413924.66</v>
      </c>
      <c r="K47" s="110">
        <v>0</v>
      </c>
      <c r="L47" s="110">
        <v>0</v>
      </c>
      <c r="M47" s="110">
        <v>11220</v>
      </c>
      <c r="N47" s="110">
        <v>0</v>
      </c>
      <c r="O47" s="110">
        <v>137180.66</v>
      </c>
      <c r="P47" s="110">
        <v>50000</v>
      </c>
      <c r="Q47" s="110">
        <v>147045.75</v>
      </c>
    </row>
    <row r="48" spans="1:17" x14ac:dyDescent="0.35">
      <c r="A48" s="337"/>
      <c r="B48" s="332"/>
      <c r="C48" s="107" t="s">
        <v>27</v>
      </c>
      <c r="D48" s="108" t="s">
        <v>20</v>
      </c>
      <c r="E48" s="109">
        <v>95</v>
      </c>
      <c r="F48" s="110">
        <v>5105885.97</v>
      </c>
      <c r="G48" s="110">
        <v>299047.23</v>
      </c>
      <c r="H48" s="110">
        <v>0</v>
      </c>
      <c r="I48" s="110">
        <v>201113.75</v>
      </c>
      <c r="J48" s="110">
        <v>4391725.3499999996</v>
      </c>
      <c r="K48" s="110">
        <v>0</v>
      </c>
      <c r="L48" s="110">
        <v>0</v>
      </c>
      <c r="M48" s="110">
        <v>54830</v>
      </c>
      <c r="N48" s="110">
        <v>11207</v>
      </c>
      <c r="O48" s="110">
        <v>1379515.01</v>
      </c>
      <c r="P48" s="110">
        <v>552310</v>
      </c>
      <c r="Q48" s="110">
        <v>2179787.0699999998</v>
      </c>
    </row>
    <row r="49" spans="1:17" x14ac:dyDescent="0.35">
      <c r="A49" s="337"/>
      <c r="B49" s="332"/>
      <c r="C49" s="107" t="s">
        <v>28</v>
      </c>
      <c r="D49" s="108" t="s">
        <v>20</v>
      </c>
      <c r="E49" s="109">
        <v>42</v>
      </c>
      <c r="F49" s="110">
        <v>1846429.71</v>
      </c>
      <c r="G49" s="110">
        <v>72276.06</v>
      </c>
      <c r="H49" s="110">
        <v>0</v>
      </c>
      <c r="I49" s="110">
        <v>12322.23</v>
      </c>
      <c r="J49" s="110">
        <v>1339927.96</v>
      </c>
      <c r="K49" s="110">
        <v>0</v>
      </c>
      <c r="L49" s="110">
        <v>0</v>
      </c>
      <c r="M49" s="110">
        <v>0</v>
      </c>
      <c r="N49" s="110">
        <v>2133.33</v>
      </c>
      <c r="O49" s="110">
        <v>448925.7</v>
      </c>
      <c r="P49" s="110">
        <v>199240</v>
      </c>
      <c r="Q49" s="110">
        <v>776884.47</v>
      </c>
    </row>
    <row r="50" spans="1:17" x14ac:dyDescent="0.35">
      <c r="A50" s="337"/>
      <c r="B50" s="332"/>
      <c r="C50" s="107" t="s">
        <v>29</v>
      </c>
      <c r="D50" s="108" t="s">
        <v>20</v>
      </c>
      <c r="E50" s="109">
        <v>29</v>
      </c>
      <c r="F50" s="110">
        <v>978543.18</v>
      </c>
      <c r="G50" s="110">
        <v>17655.95</v>
      </c>
      <c r="H50" s="110">
        <v>0</v>
      </c>
      <c r="I50" s="110">
        <v>500</v>
      </c>
      <c r="J50" s="110">
        <v>827813.37</v>
      </c>
      <c r="K50" s="110">
        <v>0</v>
      </c>
      <c r="L50" s="110">
        <v>0</v>
      </c>
      <c r="M50" s="110">
        <v>0</v>
      </c>
      <c r="N50" s="110">
        <v>0</v>
      </c>
      <c r="O50" s="110">
        <v>264965.88</v>
      </c>
      <c r="P50" s="110">
        <v>96800</v>
      </c>
      <c r="Q50" s="110">
        <v>425034.8</v>
      </c>
    </row>
    <row r="51" spans="1:17" x14ac:dyDescent="0.35">
      <c r="A51" s="337"/>
      <c r="B51" s="332"/>
      <c r="C51" s="107" t="s">
        <v>30</v>
      </c>
      <c r="D51" s="108" t="s">
        <v>20</v>
      </c>
      <c r="E51" s="109">
        <v>10</v>
      </c>
      <c r="F51" s="110">
        <v>280238.48</v>
      </c>
      <c r="G51" s="110">
        <v>639.67999999999995</v>
      </c>
      <c r="H51" s="110">
        <v>0</v>
      </c>
      <c r="I51" s="110">
        <v>0</v>
      </c>
      <c r="J51" s="110">
        <v>190810.42</v>
      </c>
      <c r="K51" s="110">
        <v>0</v>
      </c>
      <c r="L51" s="110">
        <v>0</v>
      </c>
      <c r="M51" s="110">
        <v>0</v>
      </c>
      <c r="N51" s="110">
        <v>0</v>
      </c>
      <c r="O51" s="110">
        <v>37382.21</v>
      </c>
      <c r="P51" s="110">
        <v>8600</v>
      </c>
      <c r="Q51" s="110">
        <v>101452.39</v>
      </c>
    </row>
    <row r="52" spans="1:17" x14ac:dyDescent="0.35">
      <c r="A52" s="337"/>
      <c r="B52" s="332"/>
      <c r="C52" s="107" t="s">
        <v>32</v>
      </c>
      <c r="D52" s="108" t="s">
        <v>20</v>
      </c>
      <c r="E52" s="109">
        <v>40</v>
      </c>
      <c r="F52" s="110">
        <v>2346549.84</v>
      </c>
      <c r="G52" s="110">
        <v>47708.84</v>
      </c>
      <c r="H52" s="110">
        <v>0</v>
      </c>
      <c r="I52" s="110">
        <v>78071.5</v>
      </c>
      <c r="J52" s="110">
        <v>1455920.91</v>
      </c>
      <c r="K52" s="110">
        <v>0</v>
      </c>
      <c r="L52" s="110">
        <v>0</v>
      </c>
      <c r="M52" s="110">
        <v>36520</v>
      </c>
      <c r="N52" s="110">
        <v>0</v>
      </c>
      <c r="O52" s="110">
        <v>543353.62</v>
      </c>
      <c r="P52" s="110">
        <v>238890</v>
      </c>
      <c r="Q52" s="110">
        <v>894779.04</v>
      </c>
    </row>
    <row r="53" spans="1:17" x14ac:dyDescent="0.35">
      <c r="A53" s="337"/>
      <c r="B53" s="332"/>
      <c r="C53" s="107" t="s">
        <v>33</v>
      </c>
      <c r="D53" s="108" t="s">
        <v>20</v>
      </c>
      <c r="E53" s="109">
        <v>17</v>
      </c>
      <c r="F53" s="110">
        <v>809708.83</v>
      </c>
      <c r="G53" s="110">
        <v>5523.87</v>
      </c>
      <c r="H53" s="110">
        <v>0</v>
      </c>
      <c r="I53" s="110">
        <v>4995.34</v>
      </c>
      <c r="J53" s="110">
        <v>658703.04</v>
      </c>
      <c r="K53" s="110">
        <v>0</v>
      </c>
      <c r="L53" s="110">
        <v>0</v>
      </c>
      <c r="M53" s="110">
        <v>0</v>
      </c>
      <c r="N53" s="110">
        <v>0</v>
      </c>
      <c r="O53" s="110">
        <v>211783.73</v>
      </c>
      <c r="P53" s="110">
        <v>99220</v>
      </c>
      <c r="Q53" s="110">
        <v>346586.75</v>
      </c>
    </row>
    <row r="54" spans="1:17" x14ac:dyDescent="0.35">
      <c r="A54" s="337"/>
      <c r="B54" s="332"/>
      <c r="C54" s="107" t="s">
        <v>34</v>
      </c>
      <c r="D54" s="108" t="s">
        <v>20</v>
      </c>
      <c r="E54" s="109">
        <v>27</v>
      </c>
      <c r="F54" s="110">
        <v>873507.91</v>
      </c>
      <c r="G54" s="110">
        <v>20520.150000000001</v>
      </c>
      <c r="H54" s="110">
        <v>0</v>
      </c>
      <c r="I54" s="110">
        <v>9354.42</v>
      </c>
      <c r="J54" s="110">
        <v>827539.16</v>
      </c>
      <c r="K54" s="110">
        <v>0</v>
      </c>
      <c r="L54" s="110">
        <v>0</v>
      </c>
      <c r="M54" s="110">
        <v>8000</v>
      </c>
      <c r="N54" s="110">
        <v>0</v>
      </c>
      <c r="O54" s="110">
        <v>249185.55</v>
      </c>
      <c r="P54" s="110">
        <v>108888</v>
      </c>
      <c r="Q54" s="110">
        <v>403263.8</v>
      </c>
    </row>
    <row r="55" spans="1:17" x14ac:dyDescent="0.35">
      <c r="A55" s="337"/>
      <c r="B55" s="332"/>
      <c r="C55" s="107" t="s">
        <v>35</v>
      </c>
      <c r="D55" s="108" t="s">
        <v>20</v>
      </c>
      <c r="E55" s="109">
        <v>5</v>
      </c>
      <c r="F55" s="110">
        <v>127265.13</v>
      </c>
      <c r="G55" s="110">
        <v>0</v>
      </c>
      <c r="H55" s="110">
        <v>0</v>
      </c>
      <c r="I55" s="110">
        <v>0</v>
      </c>
      <c r="J55" s="110">
        <v>153396.66</v>
      </c>
      <c r="K55" s="110">
        <v>0</v>
      </c>
      <c r="L55" s="110">
        <v>0</v>
      </c>
      <c r="M55" s="110">
        <v>0</v>
      </c>
      <c r="N55" s="110">
        <v>0</v>
      </c>
      <c r="O55" s="110">
        <v>22186.36</v>
      </c>
      <c r="P55" s="110">
        <v>13000</v>
      </c>
      <c r="Q55" s="110">
        <v>62285.57</v>
      </c>
    </row>
    <row r="56" spans="1:17" x14ac:dyDescent="0.35">
      <c r="A56" s="337"/>
      <c r="B56" s="332"/>
      <c r="C56" s="107" t="s">
        <v>36</v>
      </c>
      <c r="D56" s="108" t="s">
        <v>20</v>
      </c>
      <c r="E56" s="109">
        <v>11</v>
      </c>
      <c r="F56" s="110">
        <v>413365.26</v>
      </c>
      <c r="G56" s="110">
        <v>27166.240000000002</v>
      </c>
      <c r="H56" s="110">
        <v>0</v>
      </c>
      <c r="I56" s="110">
        <v>0</v>
      </c>
      <c r="J56" s="110">
        <v>364558.49</v>
      </c>
      <c r="K56" s="110">
        <v>0</v>
      </c>
      <c r="L56" s="110">
        <v>0</v>
      </c>
      <c r="M56" s="110">
        <v>8000</v>
      </c>
      <c r="N56" s="110">
        <v>0</v>
      </c>
      <c r="O56" s="110">
        <v>100964.18</v>
      </c>
      <c r="P56" s="110">
        <v>34300</v>
      </c>
      <c r="Q56" s="110">
        <v>177931.14</v>
      </c>
    </row>
    <row r="57" spans="1:17" x14ac:dyDescent="0.35">
      <c r="A57" s="337"/>
      <c r="B57" s="332"/>
      <c r="C57" s="107" t="s">
        <v>37</v>
      </c>
      <c r="D57" s="108" t="s">
        <v>20</v>
      </c>
      <c r="E57" s="109">
        <v>8</v>
      </c>
      <c r="F57" s="110">
        <v>658934.23</v>
      </c>
      <c r="G57" s="110">
        <v>25033.3</v>
      </c>
      <c r="H57" s="110">
        <v>0</v>
      </c>
      <c r="I57" s="110">
        <v>24869.21</v>
      </c>
      <c r="J57" s="110">
        <v>800913.95</v>
      </c>
      <c r="K57" s="110">
        <v>0</v>
      </c>
      <c r="L57" s="110">
        <v>0</v>
      </c>
      <c r="M57" s="110">
        <v>0</v>
      </c>
      <c r="N57" s="110">
        <v>0</v>
      </c>
      <c r="O57" s="110">
        <v>232996.79</v>
      </c>
      <c r="P57" s="110">
        <v>110000</v>
      </c>
      <c r="Q57" s="110">
        <v>293363.88</v>
      </c>
    </row>
    <row r="58" spans="1:17" x14ac:dyDescent="0.35">
      <c r="A58" s="337"/>
      <c r="B58" s="332"/>
      <c r="C58" s="107" t="s">
        <v>38</v>
      </c>
      <c r="D58" s="108" t="s">
        <v>20</v>
      </c>
      <c r="E58" s="109">
        <v>10</v>
      </c>
      <c r="F58" s="110">
        <v>681117.75</v>
      </c>
      <c r="G58" s="110">
        <v>11797.84</v>
      </c>
      <c r="H58" s="110">
        <v>0</v>
      </c>
      <c r="I58" s="110">
        <v>0</v>
      </c>
      <c r="J58" s="110">
        <v>1016348.24</v>
      </c>
      <c r="K58" s="110">
        <v>0</v>
      </c>
      <c r="L58" s="110">
        <v>0</v>
      </c>
      <c r="M58" s="110">
        <v>0</v>
      </c>
      <c r="N58" s="110">
        <v>0</v>
      </c>
      <c r="O58" s="110">
        <v>214686.99</v>
      </c>
      <c r="P58" s="110">
        <v>111160</v>
      </c>
      <c r="Q58" s="110">
        <v>347414.23</v>
      </c>
    </row>
    <row r="59" spans="1:17" x14ac:dyDescent="0.35">
      <c r="A59" s="337"/>
      <c r="B59" s="332"/>
      <c r="C59" s="107" t="s">
        <v>39</v>
      </c>
      <c r="D59" s="108" t="s">
        <v>20</v>
      </c>
      <c r="E59" s="109">
        <v>12</v>
      </c>
      <c r="F59" s="110">
        <v>528300.99</v>
      </c>
      <c r="G59" s="110">
        <v>4004.46</v>
      </c>
      <c r="H59" s="110">
        <v>0</v>
      </c>
      <c r="I59" s="110">
        <v>10476.950000000001</v>
      </c>
      <c r="J59" s="110">
        <v>731812.7</v>
      </c>
      <c r="K59" s="110">
        <v>0</v>
      </c>
      <c r="L59" s="110">
        <v>0</v>
      </c>
      <c r="M59" s="110">
        <v>0</v>
      </c>
      <c r="N59" s="110">
        <v>0</v>
      </c>
      <c r="O59" s="110">
        <v>149943.04000000001</v>
      </c>
      <c r="P59" s="110">
        <v>94600</v>
      </c>
      <c r="Q59" s="110">
        <v>295519.45</v>
      </c>
    </row>
    <row r="60" spans="1:17" x14ac:dyDescent="0.35">
      <c r="A60" s="337"/>
      <c r="B60" s="332"/>
      <c r="C60" s="107" t="s">
        <v>41</v>
      </c>
      <c r="D60" s="108" t="s">
        <v>20</v>
      </c>
      <c r="E60" s="109">
        <v>11</v>
      </c>
      <c r="F60" s="110">
        <v>448160.51</v>
      </c>
      <c r="G60" s="110">
        <v>0</v>
      </c>
      <c r="H60" s="110">
        <v>0</v>
      </c>
      <c r="I60" s="110">
        <v>0</v>
      </c>
      <c r="J60" s="110">
        <v>544945.31999999995</v>
      </c>
      <c r="K60" s="110">
        <v>0</v>
      </c>
      <c r="L60" s="110">
        <v>0</v>
      </c>
      <c r="M60" s="110">
        <v>0</v>
      </c>
      <c r="N60" s="110">
        <v>0</v>
      </c>
      <c r="O60" s="110">
        <v>108033.1</v>
      </c>
      <c r="P60" s="110">
        <v>42300</v>
      </c>
      <c r="Q60" s="110">
        <v>222771.23</v>
      </c>
    </row>
    <row r="61" spans="1:17" x14ac:dyDescent="0.35">
      <c r="A61" s="337"/>
      <c r="B61" s="332"/>
      <c r="C61" s="107" t="s">
        <v>19</v>
      </c>
      <c r="D61" s="108" t="s">
        <v>20</v>
      </c>
      <c r="E61" s="109">
        <v>4</v>
      </c>
      <c r="F61" s="110">
        <v>310899.24</v>
      </c>
      <c r="G61" s="110">
        <v>21388.74</v>
      </c>
      <c r="H61" s="110">
        <v>0</v>
      </c>
      <c r="I61" s="110">
        <v>25339.32</v>
      </c>
      <c r="J61" s="110">
        <v>396650.84</v>
      </c>
      <c r="K61" s="110">
        <v>0</v>
      </c>
      <c r="L61" s="110">
        <v>0</v>
      </c>
      <c r="M61" s="110">
        <v>12000</v>
      </c>
      <c r="N61" s="110">
        <v>0</v>
      </c>
      <c r="O61" s="110">
        <v>96212.36</v>
      </c>
      <c r="P61" s="110">
        <v>38000</v>
      </c>
      <c r="Q61" s="110">
        <v>116449.14</v>
      </c>
    </row>
    <row r="62" spans="1:17" x14ac:dyDescent="0.35">
      <c r="A62" s="337"/>
      <c r="B62" s="332"/>
      <c r="C62" s="107" t="s">
        <v>21</v>
      </c>
      <c r="D62" s="108" t="s">
        <v>20</v>
      </c>
      <c r="E62" s="109">
        <v>14</v>
      </c>
      <c r="F62" s="110">
        <v>680047.4</v>
      </c>
      <c r="G62" s="110">
        <v>45631.41</v>
      </c>
      <c r="H62" s="110">
        <v>0</v>
      </c>
      <c r="I62" s="110">
        <v>18989.25</v>
      </c>
      <c r="J62" s="110">
        <v>572615.80000000005</v>
      </c>
      <c r="K62" s="110">
        <v>0</v>
      </c>
      <c r="L62" s="110">
        <v>0</v>
      </c>
      <c r="M62" s="110">
        <v>0</v>
      </c>
      <c r="N62" s="110">
        <v>0</v>
      </c>
      <c r="O62" s="110">
        <v>187323.53</v>
      </c>
      <c r="P62" s="110">
        <v>66800</v>
      </c>
      <c r="Q62" s="110">
        <v>304832.68</v>
      </c>
    </row>
    <row r="63" spans="1:17" ht="29" x14ac:dyDescent="0.35">
      <c r="A63" s="337"/>
      <c r="B63" s="332"/>
      <c r="C63" s="107" t="s">
        <v>22</v>
      </c>
      <c r="D63" s="108" t="s">
        <v>23</v>
      </c>
      <c r="E63" s="109">
        <v>6</v>
      </c>
      <c r="F63" s="110">
        <v>1461918.41</v>
      </c>
      <c r="G63" s="110">
        <v>2017.68</v>
      </c>
      <c r="H63" s="110">
        <v>0</v>
      </c>
      <c r="I63" s="110">
        <v>0</v>
      </c>
      <c r="J63" s="110">
        <v>0</v>
      </c>
      <c r="K63" s="110">
        <v>0</v>
      </c>
      <c r="L63" s="110">
        <v>0</v>
      </c>
      <c r="M63" s="110">
        <v>67865.16</v>
      </c>
      <c r="N63" s="110">
        <v>0</v>
      </c>
      <c r="O63" s="110">
        <v>323537.99</v>
      </c>
      <c r="P63" s="110">
        <v>319500</v>
      </c>
      <c r="Q63" s="110">
        <v>268812.52</v>
      </c>
    </row>
    <row r="64" spans="1:17" x14ac:dyDescent="0.35">
      <c r="A64" s="337"/>
      <c r="B64" s="332"/>
      <c r="C64" s="107" t="s">
        <v>24</v>
      </c>
      <c r="D64" s="108" t="s">
        <v>20</v>
      </c>
      <c r="E64" s="109">
        <v>4</v>
      </c>
      <c r="F64" s="110">
        <v>197885.1</v>
      </c>
      <c r="G64" s="110">
        <v>10212.98</v>
      </c>
      <c r="H64" s="110">
        <v>0</v>
      </c>
      <c r="I64" s="110">
        <v>0</v>
      </c>
      <c r="J64" s="110">
        <v>219850.75</v>
      </c>
      <c r="K64" s="110">
        <v>0</v>
      </c>
      <c r="L64" s="110">
        <v>0</v>
      </c>
      <c r="M64" s="110">
        <v>11600</v>
      </c>
      <c r="N64" s="110">
        <v>0</v>
      </c>
      <c r="O64" s="110">
        <v>65850.86</v>
      </c>
      <c r="P64" s="110">
        <v>7000</v>
      </c>
      <c r="Q64" s="110">
        <v>90884.36</v>
      </c>
    </row>
    <row r="65" spans="1:17" x14ac:dyDescent="0.35">
      <c r="A65" s="337"/>
      <c r="B65" s="332"/>
      <c r="C65" s="107" t="s">
        <v>26</v>
      </c>
      <c r="D65" s="108" t="s">
        <v>20</v>
      </c>
      <c r="E65" s="109">
        <v>5</v>
      </c>
      <c r="F65" s="110">
        <v>232084.47</v>
      </c>
      <c r="G65" s="110">
        <v>15944.64</v>
      </c>
      <c r="H65" s="110">
        <v>0</v>
      </c>
      <c r="I65" s="110">
        <v>35424.03</v>
      </c>
      <c r="J65" s="110">
        <v>377105.45</v>
      </c>
      <c r="K65" s="110">
        <v>0</v>
      </c>
      <c r="L65" s="110">
        <v>0</v>
      </c>
      <c r="M65" s="110">
        <v>0</v>
      </c>
      <c r="N65" s="110">
        <v>0</v>
      </c>
      <c r="O65" s="110">
        <v>135068.64000000001</v>
      </c>
      <c r="P65" s="110">
        <v>47000</v>
      </c>
      <c r="Q65" s="110">
        <v>141040.54999999999</v>
      </c>
    </row>
    <row r="66" spans="1:17" x14ac:dyDescent="0.35">
      <c r="A66" s="337"/>
      <c r="B66" s="332"/>
      <c r="C66" s="107" t="s">
        <v>43</v>
      </c>
      <c r="D66" s="108" t="s">
        <v>20</v>
      </c>
      <c r="E66" s="109">
        <v>93</v>
      </c>
      <c r="F66" s="110">
        <v>5187724.62</v>
      </c>
      <c r="G66" s="110">
        <v>309450.74</v>
      </c>
      <c r="H66" s="110">
        <v>0</v>
      </c>
      <c r="I66" s="110">
        <v>229194.43</v>
      </c>
      <c r="J66" s="110">
        <v>4407851.43</v>
      </c>
      <c r="K66" s="110">
        <v>0</v>
      </c>
      <c r="L66" s="110">
        <v>0</v>
      </c>
      <c r="M66" s="110">
        <v>207063.5</v>
      </c>
      <c r="N66" s="110">
        <v>21739.99</v>
      </c>
      <c r="O66" s="110">
        <v>1384504.19</v>
      </c>
      <c r="P66" s="110">
        <v>569350</v>
      </c>
      <c r="Q66" s="110">
        <v>2265848.67</v>
      </c>
    </row>
    <row r="67" spans="1:17" x14ac:dyDescent="0.35">
      <c r="A67" s="337"/>
      <c r="B67" s="332"/>
      <c r="C67" s="107" t="s">
        <v>28</v>
      </c>
      <c r="D67" s="108" t="s">
        <v>20</v>
      </c>
      <c r="E67" s="109">
        <v>37</v>
      </c>
      <c r="F67" s="110">
        <v>1703576.62</v>
      </c>
      <c r="G67" s="110">
        <v>74425.570000000007</v>
      </c>
      <c r="H67" s="110">
        <v>0</v>
      </c>
      <c r="I67" s="110">
        <v>12912.47</v>
      </c>
      <c r="J67" s="110">
        <v>1304965.23</v>
      </c>
      <c r="K67" s="110">
        <v>0</v>
      </c>
      <c r="L67" s="110">
        <v>0</v>
      </c>
      <c r="M67" s="110">
        <v>6875</v>
      </c>
      <c r="N67" s="110">
        <v>0</v>
      </c>
      <c r="O67" s="110">
        <v>448839.06</v>
      </c>
      <c r="P67" s="110">
        <v>173200</v>
      </c>
      <c r="Q67" s="110">
        <v>741925.89</v>
      </c>
    </row>
    <row r="68" spans="1:17" x14ac:dyDescent="0.35">
      <c r="A68" s="337"/>
      <c r="B68" s="332"/>
      <c r="C68" s="107" t="s">
        <v>29</v>
      </c>
      <c r="D68" s="108" t="s">
        <v>20</v>
      </c>
      <c r="E68" s="109">
        <v>26</v>
      </c>
      <c r="F68" s="110">
        <v>875126.07</v>
      </c>
      <c r="G68" s="110">
        <v>19374.740000000002</v>
      </c>
      <c r="H68" s="110">
        <v>0</v>
      </c>
      <c r="I68" s="110">
        <v>6999.85</v>
      </c>
      <c r="J68" s="110">
        <v>727165.79</v>
      </c>
      <c r="K68" s="110">
        <v>0</v>
      </c>
      <c r="L68" s="110">
        <v>0</v>
      </c>
      <c r="M68" s="110">
        <v>8000</v>
      </c>
      <c r="N68" s="110">
        <v>0</v>
      </c>
      <c r="O68" s="110">
        <v>261001.36</v>
      </c>
      <c r="P68" s="110">
        <v>86200</v>
      </c>
      <c r="Q68" s="110">
        <v>378530.55</v>
      </c>
    </row>
    <row r="69" spans="1:17" x14ac:dyDescent="0.35">
      <c r="A69" s="337"/>
      <c r="B69" s="332"/>
      <c r="C69" s="107" t="s">
        <v>30</v>
      </c>
      <c r="D69" s="108" t="s">
        <v>20</v>
      </c>
      <c r="E69" s="109">
        <v>8</v>
      </c>
      <c r="F69" s="110">
        <v>191680.76</v>
      </c>
      <c r="G69" s="110">
        <v>0</v>
      </c>
      <c r="H69" s="110">
        <v>0</v>
      </c>
      <c r="I69" s="110">
        <v>0</v>
      </c>
      <c r="J69" s="110">
        <v>145737.60999999999</v>
      </c>
      <c r="K69" s="110">
        <v>0</v>
      </c>
      <c r="L69" s="110">
        <v>0</v>
      </c>
      <c r="M69" s="110">
        <v>0</v>
      </c>
      <c r="N69" s="110">
        <v>0</v>
      </c>
      <c r="O69" s="110">
        <v>32621.24</v>
      </c>
      <c r="P69" s="110">
        <v>9900</v>
      </c>
      <c r="Q69" s="110">
        <v>74999.86</v>
      </c>
    </row>
    <row r="70" spans="1:17" x14ac:dyDescent="0.35">
      <c r="A70" s="337"/>
      <c r="B70" s="332"/>
      <c r="C70" s="107" t="s">
        <v>31</v>
      </c>
      <c r="D70" s="108" t="s">
        <v>20</v>
      </c>
      <c r="E70" s="109">
        <v>3</v>
      </c>
      <c r="F70" s="110">
        <v>173500.29</v>
      </c>
      <c r="G70" s="110">
        <v>0</v>
      </c>
      <c r="H70" s="110">
        <v>0</v>
      </c>
      <c r="I70" s="110">
        <v>0</v>
      </c>
      <c r="J70" s="110">
        <v>96208.83</v>
      </c>
      <c r="K70" s="110">
        <v>0</v>
      </c>
      <c r="L70" s="110">
        <v>0</v>
      </c>
      <c r="M70" s="110">
        <v>0</v>
      </c>
      <c r="N70" s="110">
        <v>0</v>
      </c>
      <c r="O70" s="110">
        <v>45150.86</v>
      </c>
      <c r="P70" s="110">
        <v>2000</v>
      </c>
      <c r="Q70" s="110">
        <v>62032.19</v>
      </c>
    </row>
    <row r="71" spans="1:17" x14ac:dyDescent="0.35">
      <c r="A71" s="337"/>
      <c r="B71" s="332"/>
      <c r="C71" s="107" t="s">
        <v>32</v>
      </c>
      <c r="D71" s="108" t="s">
        <v>20</v>
      </c>
      <c r="E71" s="109">
        <v>39</v>
      </c>
      <c r="F71" s="110">
        <v>2165373.0699999998</v>
      </c>
      <c r="G71" s="110">
        <v>46218.9</v>
      </c>
      <c r="H71" s="110">
        <v>0</v>
      </c>
      <c r="I71" s="110">
        <v>88407.71</v>
      </c>
      <c r="J71" s="110">
        <v>1364841.97</v>
      </c>
      <c r="K71" s="110">
        <v>0</v>
      </c>
      <c r="L71" s="110">
        <v>0</v>
      </c>
      <c r="M71" s="110">
        <v>68410</v>
      </c>
      <c r="N71" s="110">
        <v>0</v>
      </c>
      <c r="O71" s="110">
        <v>543964.47</v>
      </c>
      <c r="P71" s="110">
        <v>239900</v>
      </c>
      <c r="Q71" s="110">
        <v>878259.56</v>
      </c>
    </row>
    <row r="72" spans="1:17" x14ac:dyDescent="0.35">
      <c r="A72" s="337"/>
      <c r="B72" s="332"/>
      <c r="C72" s="107" t="s">
        <v>33</v>
      </c>
      <c r="D72" s="108" t="s">
        <v>20</v>
      </c>
      <c r="E72" s="109">
        <v>19</v>
      </c>
      <c r="F72" s="110">
        <v>884189.93</v>
      </c>
      <c r="G72" s="110">
        <v>11630.27</v>
      </c>
      <c r="H72" s="110">
        <v>0</v>
      </c>
      <c r="I72" s="110">
        <v>13566.33</v>
      </c>
      <c r="J72" s="110">
        <v>755151.14</v>
      </c>
      <c r="K72" s="110">
        <v>0</v>
      </c>
      <c r="L72" s="110">
        <v>0</v>
      </c>
      <c r="M72" s="110">
        <v>17875</v>
      </c>
      <c r="N72" s="110">
        <v>0</v>
      </c>
      <c r="O72" s="110">
        <v>214957.61</v>
      </c>
      <c r="P72" s="110">
        <v>85900</v>
      </c>
      <c r="Q72" s="110">
        <v>385703.01</v>
      </c>
    </row>
    <row r="73" spans="1:17" x14ac:dyDescent="0.35">
      <c r="A73" s="337"/>
      <c r="B73" s="332"/>
      <c r="C73" s="107" t="s">
        <v>34</v>
      </c>
      <c r="D73" s="108" t="s">
        <v>20</v>
      </c>
      <c r="E73" s="109">
        <v>22</v>
      </c>
      <c r="F73" s="110">
        <v>834336.13</v>
      </c>
      <c r="G73" s="110">
        <v>14429.12</v>
      </c>
      <c r="H73" s="110">
        <v>0</v>
      </c>
      <c r="I73" s="110">
        <v>5119.91</v>
      </c>
      <c r="J73" s="110">
        <v>841625.02</v>
      </c>
      <c r="K73" s="110">
        <v>0</v>
      </c>
      <c r="L73" s="110">
        <v>0</v>
      </c>
      <c r="M73" s="110">
        <v>0</v>
      </c>
      <c r="N73" s="110">
        <v>0</v>
      </c>
      <c r="O73" s="110">
        <v>228584.04</v>
      </c>
      <c r="P73" s="110">
        <v>88300</v>
      </c>
      <c r="Q73" s="110">
        <v>398173.31</v>
      </c>
    </row>
    <row r="74" spans="1:17" x14ac:dyDescent="0.35">
      <c r="A74" s="337"/>
      <c r="B74" s="332"/>
      <c r="C74" s="107" t="s">
        <v>35</v>
      </c>
      <c r="D74" s="108" t="s">
        <v>20</v>
      </c>
      <c r="E74" s="109">
        <v>5</v>
      </c>
      <c r="F74" s="110">
        <v>159863.65</v>
      </c>
      <c r="G74" s="110">
        <v>0</v>
      </c>
      <c r="H74" s="110">
        <v>0</v>
      </c>
      <c r="I74" s="110">
        <v>0</v>
      </c>
      <c r="J74" s="110">
        <v>209056.74</v>
      </c>
      <c r="K74" s="110">
        <v>0</v>
      </c>
      <c r="L74" s="110">
        <v>0</v>
      </c>
      <c r="M74" s="110">
        <v>0</v>
      </c>
      <c r="N74" s="110">
        <v>0</v>
      </c>
      <c r="O74" s="110">
        <v>30645.16</v>
      </c>
      <c r="P74" s="110">
        <v>18500</v>
      </c>
      <c r="Q74" s="110">
        <v>82366.38</v>
      </c>
    </row>
    <row r="75" spans="1:17" x14ac:dyDescent="0.35">
      <c r="A75" s="337"/>
      <c r="B75" s="332"/>
      <c r="C75" s="107" t="s">
        <v>36</v>
      </c>
      <c r="D75" s="108" t="s">
        <v>20</v>
      </c>
      <c r="E75" s="109">
        <v>13</v>
      </c>
      <c r="F75" s="110">
        <v>440497.62</v>
      </c>
      <c r="G75" s="110">
        <v>25092.5</v>
      </c>
      <c r="H75" s="110">
        <v>0</v>
      </c>
      <c r="I75" s="110">
        <v>0</v>
      </c>
      <c r="J75" s="110">
        <v>391428.4</v>
      </c>
      <c r="K75" s="110">
        <v>0</v>
      </c>
      <c r="L75" s="110">
        <v>0</v>
      </c>
      <c r="M75" s="110">
        <v>7600</v>
      </c>
      <c r="N75" s="110">
        <v>941.67</v>
      </c>
      <c r="O75" s="110">
        <v>90503.92</v>
      </c>
      <c r="P75" s="110">
        <v>39800</v>
      </c>
      <c r="Q75" s="110">
        <v>189465.14</v>
      </c>
    </row>
    <row r="76" spans="1:17" x14ac:dyDescent="0.35">
      <c r="A76" s="337"/>
      <c r="B76" s="332"/>
      <c r="C76" s="107" t="s">
        <v>37</v>
      </c>
      <c r="D76" s="108" t="s">
        <v>20</v>
      </c>
      <c r="E76" s="109">
        <v>9</v>
      </c>
      <c r="F76" s="110">
        <v>815066.38</v>
      </c>
      <c r="G76" s="110">
        <v>29819.57</v>
      </c>
      <c r="H76" s="110">
        <v>0</v>
      </c>
      <c r="I76" s="110">
        <v>27471.119999999999</v>
      </c>
      <c r="J76" s="110">
        <v>968108.12</v>
      </c>
      <c r="K76" s="110">
        <v>0</v>
      </c>
      <c r="L76" s="110">
        <v>0</v>
      </c>
      <c r="M76" s="110">
        <v>16400</v>
      </c>
      <c r="N76" s="110">
        <v>0</v>
      </c>
      <c r="O76" s="110">
        <v>289082.2</v>
      </c>
      <c r="P76" s="110">
        <v>142300</v>
      </c>
      <c r="Q76" s="110">
        <v>381593.71</v>
      </c>
    </row>
    <row r="77" spans="1:17" x14ac:dyDescent="0.35">
      <c r="A77" s="337"/>
      <c r="B77" s="332"/>
      <c r="C77" s="107" t="s">
        <v>38</v>
      </c>
      <c r="D77" s="108" t="s">
        <v>20</v>
      </c>
      <c r="E77" s="109">
        <v>14</v>
      </c>
      <c r="F77" s="110">
        <v>744336.56</v>
      </c>
      <c r="G77" s="110">
        <v>12568.91</v>
      </c>
      <c r="H77" s="110">
        <v>0</v>
      </c>
      <c r="I77" s="110">
        <v>0</v>
      </c>
      <c r="J77" s="110">
        <v>1147922.29</v>
      </c>
      <c r="K77" s="110">
        <v>0</v>
      </c>
      <c r="L77" s="110">
        <v>0</v>
      </c>
      <c r="M77" s="110"/>
      <c r="N77" s="110"/>
      <c r="O77" s="110">
        <v>264268.84000000003</v>
      </c>
      <c r="P77" s="110">
        <v>119100</v>
      </c>
      <c r="Q77" s="110">
        <v>436957.2</v>
      </c>
    </row>
    <row r="78" spans="1:17" x14ac:dyDescent="0.35">
      <c r="A78" s="337"/>
      <c r="B78" s="332"/>
      <c r="C78" s="107" t="s">
        <v>39</v>
      </c>
      <c r="D78" s="108" t="s">
        <v>20</v>
      </c>
      <c r="E78" s="109">
        <v>14</v>
      </c>
      <c r="F78" s="110">
        <v>617724.48</v>
      </c>
      <c r="G78" s="110">
        <v>5634.17</v>
      </c>
      <c r="H78" s="110">
        <v>0</v>
      </c>
      <c r="I78" s="110">
        <v>10704.71</v>
      </c>
      <c r="J78" s="110">
        <v>785987.56</v>
      </c>
      <c r="K78" s="110">
        <v>0</v>
      </c>
      <c r="L78" s="110">
        <v>0</v>
      </c>
      <c r="M78" s="110">
        <v>9000</v>
      </c>
      <c r="N78" s="110">
        <v>0</v>
      </c>
      <c r="O78" s="110">
        <v>188608.49</v>
      </c>
      <c r="P78" s="110">
        <v>98000</v>
      </c>
      <c r="Q78" s="110">
        <v>341695.31</v>
      </c>
    </row>
    <row r="79" spans="1:17" ht="15" thickBot="1" x14ac:dyDescent="0.4">
      <c r="A79" s="337"/>
      <c r="B79" s="333"/>
      <c r="C79" s="111" t="s">
        <v>41</v>
      </c>
      <c r="D79" s="112" t="s">
        <v>20</v>
      </c>
      <c r="E79" s="113">
        <v>15</v>
      </c>
      <c r="F79" s="114">
        <v>645831.21</v>
      </c>
      <c r="G79" s="114">
        <v>0</v>
      </c>
      <c r="H79" s="114">
        <v>0</v>
      </c>
      <c r="I79" s="114">
        <v>0</v>
      </c>
      <c r="J79" s="114">
        <v>573165.96</v>
      </c>
      <c r="K79" s="114">
        <v>0</v>
      </c>
      <c r="L79" s="114">
        <v>0</v>
      </c>
      <c r="M79" s="114">
        <v>0</v>
      </c>
      <c r="N79" s="114">
        <v>0</v>
      </c>
      <c r="O79" s="114">
        <v>125871.67999999999</v>
      </c>
      <c r="P79" s="114">
        <v>47500</v>
      </c>
      <c r="Q79" s="114">
        <v>274366.90999999997</v>
      </c>
    </row>
    <row r="80" spans="1:17" x14ac:dyDescent="0.35">
      <c r="A80" s="337"/>
      <c r="B80" s="334">
        <v>2024</v>
      </c>
      <c r="C80" s="115" t="s">
        <v>19</v>
      </c>
      <c r="D80" s="116" t="s">
        <v>20</v>
      </c>
      <c r="E80" s="117">
        <v>4</v>
      </c>
      <c r="F80" s="118">
        <v>375251.05</v>
      </c>
      <c r="G80" s="118">
        <v>22989.86</v>
      </c>
      <c r="H80" s="118">
        <v>0</v>
      </c>
      <c r="I80" s="118">
        <v>26972.9</v>
      </c>
      <c r="J80" s="118">
        <v>555129.03</v>
      </c>
      <c r="K80" s="118">
        <v>0</v>
      </c>
      <c r="L80" s="118">
        <v>0</v>
      </c>
      <c r="M80" s="118">
        <v>0</v>
      </c>
      <c r="N80" s="118">
        <v>0</v>
      </c>
      <c r="O80" s="118">
        <v>100451.01</v>
      </c>
      <c r="P80" s="118">
        <v>39425</v>
      </c>
      <c r="Q80" s="118">
        <v>127904.11</v>
      </c>
    </row>
    <row r="81" spans="1:17" x14ac:dyDescent="0.35">
      <c r="A81" s="337"/>
      <c r="B81" s="332"/>
      <c r="C81" s="107" t="s">
        <v>21</v>
      </c>
      <c r="D81" s="108" t="s">
        <v>20</v>
      </c>
      <c r="E81" s="109">
        <v>16</v>
      </c>
      <c r="F81" s="110">
        <v>767099.99</v>
      </c>
      <c r="G81" s="110">
        <v>55149.34</v>
      </c>
      <c r="H81" s="110">
        <v>0</v>
      </c>
      <c r="I81" s="110">
        <v>33995.03</v>
      </c>
      <c r="J81" s="110">
        <v>863084.52</v>
      </c>
      <c r="K81" s="110">
        <v>0</v>
      </c>
      <c r="L81" s="110">
        <v>0</v>
      </c>
      <c r="M81" s="110">
        <v>21250</v>
      </c>
      <c r="N81" s="110">
        <v>0</v>
      </c>
      <c r="O81" s="110">
        <v>214083.36</v>
      </c>
      <c r="P81" s="110">
        <v>87142.05</v>
      </c>
      <c r="Q81" s="110">
        <v>388759.2</v>
      </c>
    </row>
    <row r="82" spans="1:17" ht="29" x14ac:dyDescent="0.35">
      <c r="A82" s="337"/>
      <c r="B82" s="332"/>
      <c r="C82" s="107" t="s">
        <v>22</v>
      </c>
      <c r="D82" s="108" t="s">
        <v>23</v>
      </c>
      <c r="E82" s="109">
        <v>5</v>
      </c>
      <c r="F82" s="110">
        <v>1180732.6399999999</v>
      </c>
      <c r="G82" s="110">
        <v>2055.48</v>
      </c>
      <c r="H82" s="110">
        <v>0</v>
      </c>
      <c r="I82" s="110">
        <v>0</v>
      </c>
      <c r="J82" s="110">
        <v>0</v>
      </c>
      <c r="K82" s="110">
        <v>0</v>
      </c>
      <c r="L82" s="110">
        <v>0</v>
      </c>
      <c r="M82" s="110">
        <v>0</v>
      </c>
      <c r="N82" s="110">
        <v>0</v>
      </c>
      <c r="O82" s="110">
        <v>220873.4</v>
      </c>
      <c r="P82" s="110">
        <v>0</v>
      </c>
      <c r="Q82" s="110">
        <v>214116.64</v>
      </c>
    </row>
    <row r="83" spans="1:17" x14ac:dyDescent="0.35">
      <c r="A83" s="337"/>
      <c r="B83" s="332"/>
      <c r="C83" s="107" t="s">
        <v>24</v>
      </c>
      <c r="D83" s="108" t="s">
        <v>20</v>
      </c>
      <c r="E83" s="109">
        <v>3</v>
      </c>
      <c r="F83" s="110">
        <v>175771.12</v>
      </c>
      <c r="G83" s="110">
        <v>11528.99</v>
      </c>
      <c r="H83" s="110">
        <v>0</v>
      </c>
      <c r="I83" s="110">
        <v>0</v>
      </c>
      <c r="J83" s="110">
        <v>170345.06</v>
      </c>
      <c r="K83" s="110">
        <v>0</v>
      </c>
      <c r="L83" s="110">
        <v>0</v>
      </c>
      <c r="M83" s="110">
        <v>0</v>
      </c>
      <c r="N83" s="110">
        <v>0</v>
      </c>
      <c r="O83" s="110">
        <v>32213.96</v>
      </c>
      <c r="P83" s="110">
        <v>7695</v>
      </c>
      <c r="Q83" s="110">
        <v>72307.179999999993</v>
      </c>
    </row>
    <row r="84" spans="1:17" x14ac:dyDescent="0.35">
      <c r="A84" s="337"/>
      <c r="B84" s="332"/>
      <c r="C84" s="107" t="s">
        <v>26</v>
      </c>
      <c r="D84" s="108" t="s">
        <v>20</v>
      </c>
      <c r="E84" s="109">
        <v>3</v>
      </c>
      <c r="F84" s="110">
        <v>229394.52</v>
      </c>
      <c r="G84" s="110">
        <v>17048.599999999999</v>
      </c>
      <c r="H84" s="110">
        <v>0</v>
      </c>
      <c r="I84" s="110">
        <v>37714.69</v>
      </c>
      <c r="J84" s="110">
        <v>399680.85</v>
      </c>
      <c r="K84" s="110">
        <v>0</v>
      </c>
      <c r="L84" s="110">
        <v>0</v>
      </c>
      <c r="M84" s="110">
        <v>0</v>
      </c>
      <c r="N84" s="110">
        <v>0</v>
      </c>
      <c r="O84" s="110">
        <v>77591.34</v>
      </c>
      <c r="P84" s="110">
        <v>43290</v>
      </c>
      <c r="Q84" s="110">
        <v>142643.53</v>
      </c>
    </row>
    <row r="85" spans="1:17" x14ac:dyDescent="0.35">
      <c r="A85" s="337"/>
      <c r="B85" s="332"/>
      <c r="C85" s="107" t="s">
        <v>43</v>
      </c>
      <c r="D85" s="108" t="s">
        <v>20</v>
      </c>
      <c r="E85" s="109">
        <v>96</v>
      </c>
      <c r="F85" s="110">
        <v>6342219.8899999997</v>
      </c>
      <c r="G85" s="110">
        <v>348741.75</v>
      </c>
      <c r="H85" s="110">
        <v>0</v>
      </c>
      <c r="I85" s="110">
        <v>212189.04</v>
      </c>
      <c r="J85" s="110">
        <v>5411022.3300000001</v>
      </c>
      <c r="K85" s="110">
        <v>0</v>
      </c>
      <c r="L85" s="110">
        <v>0</v>
      </c>
      <c r="M85" s="110">
        <v>147514</v>
      </c>
      <c r="N85" s="110">
        <v>12351</v>
      </c>
      <c r="O85" s="110">
        <v>1326812.21</v>
      </c>
      <c r="P85" s="110">
        <v>837146.69</v>
      </c>
      <c r="Q85" s="110">
        <v>2778833.71</v>
      </c>
    </row>
    <row r="86" spans="1:17" x14ac:dyDescent="0.35">
      <c r="A86" s="337"/>
      <c r="B86" s="332"/>
      <c r="C86" s="107" t="s">
        <v>28</v>
      </c>
      <c r="D86" s="108" t="s">
        <v>20</v>
      </c>
      <c r="E86" s="109">
        <v>32</v>
      </c>
      <c r="F86" s="110">
        <v>1494619.42</v>
      </c>
      <c r="G86" s="110">
        <v>60822.7</v>
      </c>
      <c r="H86" s="110">
        <v>0</v>
      </c>
      <c r="I86" s="110">
        <v>9523.7800000000007</v>
      </c>
      <c r="J86" s="110">
        <v>1356002.39</v>
      </c>
      <c r="K86" s="110">
        <v>0</v>
      </c>
      <c r="L86" s="110">
        <v>0</v>
      </c>
      <c r="M86" s="110">
        <v>49950</v>
      </c>
      <c r="N86" s="110">
        <v>0</v>
      </c>
      <c r="O86" s="110">
        <v>327206</v>
      </c>
      <c r="P86" s="110">
        <v>182360.33</v>
      </c>
      <c r="Q86" s="110">
        <v>680556.82</v>
      </c>
    </row>
    <row r="87" spans="1:17" x14ac:dyDescent="0.35">
      <c r="A87" s="337"/>
      <c r="B87" s="332"/>
      <c r="C87" s="107" t="s">
        <v>29</v>
      </c>
      <c r="D87" s="108" t="s">
        <v>20</v>
      </c>
      <c r="E87" s="109">
        <v>29</v>
      </c>
      <c r="F87" s="110">
        <v>921614.59</v>
      </c>
      <c r="G87" s="110">
        <v>20512.68</v>
      </c>
      <c r="H87" s="110">
        <v>0</v>
      </c>
      <c r="I87" s="110">
        <v>13211.85</v>
      </c>
      <c r="J87" s="110">
        <v>946891.23</v>
      </c>
      <c r="K87" s="110">
        <v>0</v>
      </c>
      <c r="L87" s="110">
        <v>0</v>
      </c>
      <c r="M87" s="110">
        <v>0</v>
      </c>
      <c r="N87" s="110">
        <v>0</v>
      </c>
      <c r="O87" s="110">
        <v>232986.09</v>
      </c>
      <c r="P87" s="110">
        <v>89015.31</v>
      </c>
      <c r="Q87" s="110">
        <v>432885.61</v>
      </c>
    </row>
    <row r="88" spans="1:17" x14ac:dyDescent="0.35">
      <c r="A88" s="337"/>
      <c r="B88" s="332"/>
      <c r="C88" s="107" t="s">
        <v>30</v>
      </c>
      <c r="D88" s="108" t="s">
        <v>20</v>
      </c>
      <c r="E88" s="109">
        <v>11</v>
      </c>
      <c r="F88" s="110">
        <v>263586.83</v>
      </c>
      <c r="G88" s="110">
        <v>0</v>
      </c>
      <c r="H88" s="110">
        <v>0</v>
      </c>
      <c r="I88" s="110">
        <v>0</v>
      </c>
      <c r="J88" s="110">
        <v>254830.76</v>
      </c>
      <c r="K88" s="110">
        <v>0</v>
      </c>
      <c r="L88" s="110">
        <v>0</v>
      </c>
      <c r="M88" s="110">
        <v>0</v>
      </c>
      <c r="N88" s="110">
        <v>0</v>
      </c>
      <c r="O88" s="110">
        <v>44660.58</v>
      </c>
      <c r="P88" s="110">
        <v>22800</v>
      </c>
      <c r="Q88" s="110">
        <v>114319.65</v>
      </c>
    </row>
    <row r="89" spans="1:17" x14ac:dyDescent="0.35">
      <c r="A89" s="337"/>
      <c r="B89" s="332"/>
      <c r="C89" s="107" t="s">
        <v>31</v>
      </c>
      <c r="D89" s="108" t="s">
        <v>20</v>
      </c>
      <c r="E89" s="109">
        <v>4</v>
      </c>
      <c r="F89" s="110">
        <v>249515.43</v>
      </c>
      <c r="G89" s="110">
        <v>0</v>
      </c>
      <c r="H89" s="110">
        <v>0</v>
      </c>
      <c r="I89" s="110">
        <v>0</v>
      </c>
      <c r="J89" s="110">
        <v>141044.22</v>
      </c>
      <c r="K89" s="110">
        <v>0</v>
      </c>
      <c r="L89" s="110">
        <v>0</v>
      </c>
      <c r="M89" s="110">
        <v>0</v>
      </c>
      <c r="N89" s="110">
        <v>0</v>
      </c>
      <c r="O89" s="110">
        <v>38032.080000000002</v>
      </c>
      <c r="P89" s="110">
        <v>15800</v>
      </c>
      <c r="Q89" s="110">
        <v>75449.78</v>
      </c>
    </row>
    <row r="90" spans="1:17" x14ac:dyDescent="0.35">
      <c r="A90" s="337"/>
      <c r="B90" s="332"/>
      <c r="C90" s="107" t="s">
        <v>32</v>
      </c>
      <c r="D90" s="108" t="s">
        <v>20</v>
      </c>
      <c r="E90" s="109">
        <v>40</v>
      </c>
      <c r="F90" s="110">
        <v>3011741.46</v>
      </c>
      <c r="G90" s="110">
        <v>88261.75</v>
      </c>
      <c r="H90" s="110">
        <v>0</v>
      </c>
      <c r="I90" s="110">
        <v>114080.59</v>
      </c>
      <c r="J90" s="110">
        <v>2698376.72</v>
      </c>
      <c r="K90" s="110">
        <v>0</v>
      </c>
      <c r="L90" s="110">
        <v>0</v>
      </c>
      <c r="M90" s="110">
        <v>31150</v>
      </c>
      <c r="N90" s="110">
        <v>0</v>
      </c>
      <c r="O90" s="110">
        <v>674363.33</v>
      </c>
      <c r="P90" s="110">
        <v>349244.83</v>
      </c>
      <c r="Q90" s="110">
        <v>1242449.67</v>
      </c>
    </row>
    <row r="91" spans="1:17" x14ac:dyDescent="0.35">
      <c r="A91" s="337"/>
      <c r="B91" s="332"/>
      <c r="C91" s="107" t="s">
        <v>33</v>
      </c>
      <c r="D91" s="108" t="s">
        <v>20</v>
      </c>
      <c r="E91" s="109">
        <v>22</v>
      </c>
      <c r="F91" s="110">
        <v>1130187.57</v>
      </c>
      <c r="G91" s="110">
        <v>21161.4</v>
      </c>
      <c r="H91" s="110">
        <v>0</v>
      </c>
      <c r="I91" s="110">
        <v>16312.18</v>
      </c>
      <c r="J91" s="110">
        <v>1064876.3600000001</v>
      </c>
      <c r="K91" s="110">
        <v>0</v>
      </c>
      <c r="L91" s="110">
        <v>0</v>
      </c>
      <c r="M91" s="110">
        <v>0</v>
      </c>
      <c r="N91" s="110">
        <v>0</v>
      </c>
      <c r="O91" s="110">
        <v>254703.5</v>
      </c>
      <c r="P91" s="110">
        <v>94729.66</v>
      </c>
      <c r="Q91" s="110">
        <v>501353.54</v>
      </c>
    </row>
    <row r="92" spans="1:17" x14ac:dyDescent="0.35">
      <c r="A92" s="337"/>
      <c r="B92" s="332"/>
      <c r="C92" s="107" t="s">
        <v>34</v>
      </c>
      <c r="D92" s="108" t="s">
        <v>20</v>
      </c>
      <c r="E92" s="109">
        <v>17</v>
      </c>
      <c r="F92" s="110">
        <v>623840.15</v>
      </c>
      <c r="G92" s="110">
        <v>9585.92</v>
      </c>
      <c r="H92" s="110">
        <v>0</v>
      </c>
      <c r="I92" s="110">
        <v>0</v>
      </c>
      <c r="J92" s="110">
        <v>660883.28</v>
      </c>
      <c r="K92" s="110">
        <v>0</v>
      </c>
      <c r="L92" s="110">
        <v>0</v>
      </c>
      <c r="M92" s="110">
        <v>0</v>
      </c>
      <c r="N92" s="110">
        <v>0</v>
      </c>
      <c r="O92" s="110">
        <v>168681.43</v>
      </c>
      <c r="P92" s="110">
        <v>58018.95</v>
      </c>
      <c r="Q92" s="110">
        <v>298478.63</v>
      </c>
    </row>
    <row r="93" spans="1:17" x14ac:dyDescent="0.35">
      <c r="A93" s="337"/>
      <c r="B93" s="332"/>
      <c r="C93" s="107" t="s">
        <v>35</v>
      </c>
      <c r="D93" s="108" t="s">
        <v>20</v>
      </c>
      <c r="E93" s="109">
        <v>7</v>
      </c>
      <c r="F93" s="110">
        <v>221256.35</v>
      </c>
      <c r="G93" s="110">
        <v>0</v>
      </c>
      <c r="H93" s="110">
        <v>0</v>
      </c>
      <c r="I93" s="110">
        <v>0</v>
      </c>
      <c r="J93" s="110">
        <v>305376.78999999998</v>
      </c>
      <c r="K93" s="110">
        <v>0</v>
      </c>
      <c r="L93" s="110">
        <v>0</v>
      </c>
      <c r="M93" s="110">
        <v>0</v>
      </c>
      <c r="N93" s="110">
        <v>0</v>
      </c>
      <c r="O93" s="110">
        <v>46973.64</v>
      </c>
      <c r="P93" s="110">
        <v>13965</v>
      </c>
      <c r="Q93" s="110">
        <v>116335.71</v>
      </c>
    </row>
    <row r="94" spans="1:17" x14ac:dyDescent="0.35">
      <c r="A94" s="337"/>
      <c r="B94" s="332"/>
      <c r="C94" s="107" t="s">
        <v>36</v>
      </c>
      <c r="D94" s="108" t="s">
        <v>20</v>
      </c>
      <c r="E94" s="109">
        <v>12</v>
      </c>
      <c r="F94" s="110">
        <v>609460.69999999995</v>
      </c>
      <c r="G94" s="110">
        <v>28880.69</v>
      </c>
      <c r="H94" s="110">
        <v>0</v>
      </c>
      <c r="I94" s="110">
        <v>0</v>
      </c>
      <c r="J94" s="110">
        <v>495564.48</v>
      </c>
      <c r="K94" s="110">
        <v>0</v>
      </c>
      <c r="L94" s="110">
        <v>0</v>
      </c>
      <c r="M94" s="110">
        <v>12000</v>
      </c>
      <c r="N94" s="110">
        <v>0</v>
      </c>
      <c r="O94" s="110">
        <v>94232.3</v>
      </c>
      <c r="P94" s="110">
        <v>49972.5</v>
      </c>
      <c r="Q94" s="110">
        <v>251534.26</v>
      </c>
    </row>
    <row r="95" spans="1:17" x14ac:dyDescent="0.35">
      <c r="A95" s="337"/>
      <c r="B95" s="332"/>
      <c r="C95" s="107" t="s">
        <v>37</v>
      </c>
      <c r="D95" s="108" t="s">
        <v>20</v>
      </c>
      <c r="E95" s="109">
        <v>11</v>
      </c>
      <c r="F95" s="110">
        <v>202862.25</v>
      </c>
      <c r="G95" s="110">
        <v>5618.61</v>
      </c>
      <c r="H95" s="110">
        <v>0</v>
      </c>
      <c r="I95" s="110">
        <v>16180.25</v>
      </c>
      <c r="J95" s="110">
        <v>190911.5</v>
      </c>
      <c r="K95" s="110">
        <v>0</v>
      </c>
      <c r="L95" s="110">
        <v>0</v>
      </c>
      <c r="M95" s="110">
        <v>0</v>
      </c>
      <c r="N95" s="110">
        <v>0</v>
      </c>
      <c r="O95" s="110">
        <v>44880.72</v>
      </c>
      <c r="P95" s="110">
        <v>6512.5</v>
      </c>
      <c r="Q95" s="110">
        <v>81528.679999999993</v>
      </c>
    </row>
    <row r="96" spans="1:17" x14ac:dyDescent="0.35">
      <c r="A96" s="337"/>
      <c r="B96" s="332"/>
      <c r="C96" s="107" t="s">
        <v>38</v>
      </c>
      <c r="D96" s="108" t="s">
        <v>20</v>
      </c>
      <c r="E96" s="109">
        <v>13</v>
      </c>
      <c r="F96" s="110">
        <v>827924.51</v>
      </c>
      <c r="G96" s="110">
        <v>16999.259999999998</v>
      </c>
      <c r="H96" s="110">
        <v>0</v>
      </c>
      <c r="I96" s="110">
        <v>0</v>
      </c>
      <c r="J96" s="110">
        <v>1339135.74</v>
      </c>
      <c r="K96" s="110">
        <v>0</v>
      </c>
      <c r="L96" s="110">
        <v>0</v>
      </c>
      <c r="M96" s="110">
        <v>0</v>
      </c>
      <c r="N96" s="110">
        <v>0</v>
      </c>
      <c r="O96" s="110">
        <v>223222.46</v>
      </c>
      <c r="P96" s="110">
        <v>82355.820000000007</v>
      </c>
      <c r="Q96" s="110">
        <v>485202.42</v>
      </c>
    </row>
    <row r="97" spans="1:17" x14ac:dyDescent="0.35">
      <c r="A97" s="337"/>
      <c r="B97" s="332"/>
      <c r="C97" s="107" t="s">
        <v>39</v>
      </c>
      <c r="D97" s="108" t="s">
        <v>20</v>
      </c>
      <c r="E97" s="109">
        <v>14</v>
      </c>
      <c r="F97" s="110">
        <v>716185.77</v>
      </c>
      <c r="G97" s="110">
        <v>4383.5</v>
      </c>
      <c r="H97" s="110">
        <v>0</v>
      </c>
      <c r="I97" s="110">
        <v>10381.09</v>
      </c>
      <c r="J97" s="110">
        <v>902190.73</v>
      </c>
      <c r="K97" s="110">
        <v>0</v>
      </c>
      <c r="L97" s="110">
        <v>0</v>
      </c>
      <c r="M97" s="110">
        <v>0</v>
      </c>
      <c r="N97" s="110">
        <v>0</v>
      </c>
      <c r="O97" s="110">
        <v>218268.41</v>
      </c>
      <c r="P97" s="110">
        <v>72311.64</v>
      </c>
      <c r="Q97" s="110">
        <v>383369.52</v>
      </c>
    </row>
    <row r="98" spans="1:17" ht="15" thickBot="1" x14ac:dyDescent="0.4">
      <c r="A98" s="337"/>
      <c r="B98" s="333"/>
      <c r="C98" s="111" t="s">
        <v>41</v>
      </c>
      <c r="D98" s="112" t="s">
        <v>20</v>
      </c>
      <c r="E98" s="113">
        <v>17</v>
      </c>
      <c r="F98" s="114">
        <v>586131.07999999996</v>
      </c>
      <c r="G98" s="114">
        <v>0</v>
      </c>
      <c r="H98" s="114">
        <v>0</v>
      </c>
      <c r="I98" s="114">
        <v>0</v>
      </c>
      <c r="J98" s="114">
        <v>569841.67000000004</v>
      </c>
      <c r="K98" s="114">
        <v>0</v>
      </c>
      <c r="L98" s="114">
        <v>0</v>
      </c>
      <c r="M98" s="114">
        <v>0</v>
      </c>
      <c r="N98" s="114">
        <v>0</v>
      </c>
      <c r="O98" s="114">
        <v>87846.81</v>
      </c>
      <c r="P98" s="114">
        <v>45727.5</v>
      </c>
      <c r="Q98" s="114">
        <v>254346.33</v>
      </c>
    </row>
    <row r="99" spans="1:17" x14ac:dyDescent="0.35">
      <c r="A99" s="337"/>
      <c r="B99" s="334">
        <v>2025</v>
      </c>
      <c r="C99" s="115" t="s">
        <v>19</v>
      </c>
      <c r="D99" s="116" t="s">
        <v>20</v>
      </c>
      <c r="E99" s="117">
        <v>5</v>
      </c>
      <c r="F99" s="118">
        <v>299150</v>
      </c>
      <c r="G99" s="118">
        <v>19230</v>
      </c>
      <c r="H99" s="118">
        <v>0</v>
      </c>
      <c r="I99" s="118">
        <v>19500</v>
      </c>
      <c r="J99" s="118">
        <v>460232</v>
      </c>
      <c r="K99" s="118">
        <v>0</v>
      </c>
      <c r="L99" s="118">
        <v>0</v>
      </c>
      <c r="M99" s="118">
        <v>0</v>
      </c>
      <c r="N99" s="118">
        <v>0</v>
      </c>
      <c r="O99" s="118">
        <v>0</v>
      </c>
      <c r="P99" s="118">
        <v>0</v>
      </c>
      <c r="Q99" s="118">
        <v>133940.01</v>
      </c>
    </row>
    <row r="100" spans="1:17" x14ac:dyDescent="0.35">
      <c r="A100" s="337"/>
      <c r="B100" s="332"/>
      <c r="C100" s="107" t="s">
        <v>21</v>
      </c>
      <c r="D100" s="108" t="s">
        <v>20</v>
      </c>
      <c r="E100" s="109">
        <v>16</v>
      </c>
      <c r="F100" s="110">
        <v>779823.66</v>
      </c>
      <c r="G100" s="110">
        <v>48010.5</v>
      </c>
      <c r="H100" s="110">
        <v>0</v>
      </c>
      <c r="I100" s="110">
        <v>44533.33</v>
      </c>
      <c r="J100" s="110">
        <v>755851</v>
      </c>
      <c r="K100" s="110">
        <v>0</v>
      </c>
      <c r="L100" s="110">
        <v>0</v>
      </c>
      <c r="M100" s="110">
        <v>43577.5</v>
      </c>
      <c r="N100" s="110">
        <v>0</v>
      </c>
      <c r="O100" s="110">
        <v>24471.759999999998</v>
      </c>
      <c r="P100" s="110">
        <v>0</v>
      </c>
      <c r="Q100" s="110">
        <v>578825.43999999994</v>
      </c>
    </row>
    <row r="101" spans="1:17" ht="29" x14ac:dyDescent="0.35">
      <c r="A101" s="337"/>
      <c r="B101" s="332"/>
      <c r="C101" s="107" t="s">
        <v>22</v>
      </c>
      <c r="D101" s="108" t="s">
        <v>23</v>
      </c>
      <c r="E101" s="109">
        <v>5</v>
      </c>
      <c r="F101" s="110">
        <v>1128251.3400000001</v>
      </c>
      <c r="G101" s="110">
        <v>24</v>
      </c>
      <c r="H101" s="110">
        <v>0</v>
      </c>
      <c r="I101" s="110">
        <v>0</v>
      </c>
      <c r="J101" s="110">
        <v>28500</v>
      </c>
      <c r="K101" s="110">
        <v>0</v>
      </c>
      <c r="L101" s="110">
        <v>0</v>
      </c>
      <c r="M101" s="110">
        <v>0</v>
      </c>
      <c r="N101" s="110">
        <v>0</v>
      </c>
      <c r="O101" s="110">
        <v>73365.77</v>
      </c>
      <c r="P101" s="110">
        <v>0</v>
      </c>
      <c r="Q101" s="110">
        <v>227390.61</v>
      </c>
    </row>
    <row r="102" spans="1:17" x14ac:dyDescent="0.35">
      <c r="A102" s="337"/>
      <c r="B102" s="332"/>
      <c r="C102" s="107" t="s">
        <v>24</v>
      </c>
      <c r="D102" s="108" t="s">
        <v>20</v>
      </c>
      <c r="E102" s="109">
        <v>3</v>
      </c>
      <c r="F102" s="110">
        <v>176500</v>
      </c>
      <c r="G102" s="110">
        <v>11100</v>
      </c>
      <c r="H102" s="110">
        <v>0</v>
      </c>
      <c r="I102" s="110">
        <v>0</v>
      </c>
      <c r="J102" s="110">
        <v>146530.67000000001</v>
      </c>
      <c r="K102" s="110">
        <v>0</v>
      </c>
      <c r="L102" s="110">
        <v>0</v>
      </c>
      <c r="M102" s="110">
        <v>0</v>
      </c>
      <c r="N102" s="110">
        <v>0</v>
      </c>
      <c r="O102" s="110">
        <v>0</v>
      </c>
      <c r="P102" s="110">
        <v>0</v>
      </c>
      <c r="Q102" s="110">
        <v>62442.28</v>
      </c>
    </row>
    <row r="103" spans="1:17" x14ac:dyDescent="0.35">
      <c r="A103" s="337"/>
      <c r="B103" s="332"/>
      <c r="C103" s="107" t="s">
        <v>26</v>
      </c>
      <c r="D103" s="108" t="s">
        <v>20</v>
      </c>
      <c r="E103" s="109">
        <v>3</v>
      </c>
      <c r="F103" s="110">
        <v>121240</v>
      </c>
      <c r="G103" s="110">
        <v>9360</v>
      </c>
      <c r="H103" s="110">
        <v>0</v>
      </c>
      <c r="I103" s="110">
        <v>21500</v>
      </c>
      <c r="J103" s="110">
        <v>216720</v>
      </c>
      <c r="K103" s="110">
        <v>0</v>
      </c>
      <c r="L103" s="110">
        <v>0</v>
      </c>
      <c r="M103" s="110">
        <v>0</v>
      </c>
      <c r="N103" s="110">
        <v>0</v>
      </c>
      <c r="O103" s="110">
        <v>0</v>
      </c>
      <c r="P103" s="110">
        <v>0</v>
      </c>
      <c r="Q103" s="110">
        <v>75950.649999999994</v>
      </c>
    </row>
    <row r="104" spans="1:17" x14ac:dyDescent="0.35">
      <c r="A104" s="337"/>
      <c r="B104" s="332"/>
      <c r="C104" s="107" t="s">
        <v>43</v>
      </c>
      <c r="D104" s="108" t="s">
        <v>20</v>
      </c>
      <c r="E104" s="109">
        <v>103</v>
      </c>
      <c r="F104" s="110">
        <v>5303936.5199999996</v>
      </c>
      <c r="G104" s="110">
        <v>301297.43</v>
      </c>
      <c r="H104" s="110">
        <v>0</v>
      </c>
      <c r="I104" s="110">
        <v>192641.9</v>
      </c>
      <c r="J104" s="110">
        <v>5184023.34</v>
      </c>
      <c r="K104" s="110">
        <v>0</v>
      </c>
      <c r="L104" s="110">
        <v>0</v>
      </c>
      <c r="M104" s="110">
        <v>159224</v>
      </c>
      <c r="N104" s="110">
        <v>10517.24</v>
      </c>
      <c r="O104" s="110">
        <v>121479.99</v>
      </c>
      <c r="P104" s="110">
        <v>0</v>
      </c>
      <c r="Q104" s="110">
        <v>1925221.01</v>
      </c>
    </row>
    <row r="105" spans="1:17" x14ac:dyDescent="0.35">
      <c r="A105" s="337"/>
      <c r="B105" s="332"/>
      <c r="C105" s="107" t="s">
        <v>28</v>
      </c>
      <c r="D105" s="108" t="s">
        <v>20</v>
      </c>
      <c r="E105" s="109">
        <v>32</v>
      </c>
      <c r="F105" s="110">
        <v>1354157.2</v>
      </c>
      <c r="G105" s="110">
        <v>57307.42</v>
      </c>
      <c r="H105" s="110">
        <v>0</v>
      </c>
      <c r="I105" s="110">
        <v>4302.8900000000003</v>
      </c>
      <c r="J105" s="110">
        <v>1222573.8899999999</v>
      </c>
      <c r="K105" s="110">
        <v>0</v>
      </c>
      <c r="L105" s="110">
        <v>0</v>
      </c>
      <c r="M105" s="110">
        <v>0</v>
      </c>
      <c r="N105" s="110">
        <v>0</v>
      </c>
      <c r="O105" s="110">
        <v>23921.919999999998</v>
      </c>
      <c r="P105" s="110">
        <v>0</v>
      </c>
      <c r="Q105" s="110">
        <v>516694.51</v>
      </c>
    </row>
    <row r="106" spans="1:17" x14ac:dyDescent="0.35">
      <c r="A106" s="337"/>
      <c r="B106" s="332"/>
      <c r="C106" s="107" t="s">
        <v>29</v>
      </c>
      <c r="D106" s="108" t="s">
        <v>20</v>
      </c>
      <c r="E106" s="109">
        <v>26</v>
      </c>
      <c r="F106" s="110">
        <v>670912.99</v>
      </c>
      <c r="G106" s="110">
        <v>10207.5</v>
      </c>
      <c r="H106" s="110">
        <v>0</v>
      </c>
      <c r="I106" s="110">
        <v>4433.33</v>
      </c>
      <c r="J106" s="110">
        <v>735927.01</v>
      </c>
      <c r="K106" s="110">
        <v>0</v>
      </c>
      <c r="L106" s="110">
        <v>0</v>
      </c>
      <c r="M106" s="110">
        <v>0</v>
      </c>
      <c r="N106" s="110">
        <v>0</v>
      </c>
      <c r="O106" s="110">
        <v>31393.62</v>
      </c>
      <c r="P106" s="110">
        <v>0</v>
      </c>
      <c r="Q106" s="110">
        <v>285501.65999999997</v>
      </c>
    </row>
    <row r="107" spans="1:17" x14ac:dyDescent="0.35">
      <c r="A107" s="337"/>
      <c r="B107" s="332"/>
      <c r="C107" s="107" t="s">
        <v>30</v>
      </c>
      <c r="D107" s="108" t="s">
        <v>20</v>
      </c>
      <c r="E107" s="109">
        <v>13</v>
      </c>
      <c r="F107" s="110">
        <v>322507.62</v>
      </c>
      <c r="G107" s="110">
        <v>0</v>
      </c>
      <c r="H107" s="110">
        <v>0</v>
      </c>
      <c r="I107" s="110">
        <v>0</v>
      </c>
      <c r="J107" s="110">
        <v>433511.05</v>
      </c>
      <c r="K107" s="110">
        <v>0</v>
      </c>
      <c r="L107" s="110">
        <v>0</v>
      </c>
      <c r="M107" s="110">
        <v>0</v>
      </c>
      <c r="N107" s="110">
        <v>0</v>
      </c>
      <c r="O107" s="110">
        <v>8914.36</v>
      </c>
      <c r="P107" s="110">
        <v>0</v>
      </c>
      <c r="Q107" s="110">
        <v>151314.28</v>
      </c>
    </row>
    <row r="108" spans="1:17" x14ac:dyDescent="0.35">
      <c r="A108" s="337"/>
      <c r="B108" s="332"/>
      <c r="C108" s="107" t="s">
        <v>31</v>
      </c>
      <c r="D108" s="108" t="s">
        <v>20</v>
      </c>
      <c r="E108" s="109">
        <v>4</v>
      </c>
      <c r="F108" s="110">
        <v>170810.91</v>
      </c>
      <c r="G108" s="110">
        <v>450</v>
      </c>
      <c r="H108" s="110">
        <v>0</v>
      </c>
      <c r="I108" s="110">
        <v>1391.3</v>
      </c>
      <c r="J108" s="110">
        <v>102312.12</v>
      </c>
      <c r="K108" s="110">
        <v>0</v>
      </c>
      <c r="L108" s="110">
        <v>0</v>
      </c>
      <c r="M108" s="110">
        <v>0</v>
      </c>
      <c r="N108" s="110">
        <v>0</v>
      </c>
      <c r="O108" s="110">
        <v>15883.94</v>
      </c>
      <c r="P108" s="110">
        <v>0</v>
      </c>
      <c r="Q108" s="110">
        <v>58973.32</v>
      </c>
    </row>
    <row r="109" spans="1:17" x14ac:dyDescent="0.35">
      <c r="A109" s="337"/>
      <c r="B109" s="332"/>
      <c r="C109" s="107" t="s">
        <v>32</v>
      </c>
      <c r="D109" s="108" t="s">
        <v>20</v>
      </c>
      <c r="E109" s="109">
        <v>38</v>
      </c>
      <c r="F109" s="110">
        <v>2082097.71</v>
      </c>
      <c r="G109" s="110">
        <v>66132.75</v>
      </c>
      <c r="H109" s="110">
        <v>0</v>
      </c>
      <c r="I109" s="110">
        <v>87379.96</v>
      </c>
      <c r="J109" s="110">
        <v>1811311.82</v>
      </c>
      <c r="K109" s="110">
        <v>0</v>
      </c>
      <c r="L109" s="110">
        <v>0</v>
      </c>
      <c r="M109" s="110">
        <v>32400</v>
      </c>
      <c r="N109" s="110">
        <v>0</v>
      </c>
      <c r="O109" s="110">
        <v>60301.16</v>
      </c>
      <c r="P109" s="110">
        <v>0</v>
      </c>
      <c r="Q109" s="110">
        <v>793666.27</v>
      </c>
    </row>
    <row r="110" spans="1:17" x14ac:dyDescent="0.35">
      <c r="A110" s="337"/>
      <c r="B110" s="332"/>
      <c r="C110" s="107" t="s">
        <v>33</v>
      </c>
      <c r="D110" s="108" t="s">
        <v>20</v>
      </c>
      <c r="E110" s="109">
        <v>21</v>
      </c>
      <c r="F110" s="110">
        <v>960702.24</v>
      </c>
      <c r="G110" s="110">
        <v>25426.13</v>
      </c>
      <c r="H110" s="110">
        <v>0</v>
      </c>
      <c r="I110" s="110">
        <v>19591.669999999998</v>
      </c>
      <c r="J110" s="110">
        <v>978222.34</v>
      </c>
      <c r="K110" s="110">
        <v>0</v>
      </c>
      <c r="L110" s="110">
        <v>0</v>
      </c>
      <c r="M110" s="110">
        <v>0</v>
      </c>
      <c r="N110" s="110">
        <v>0</v>
      </c>
      <c r="O110" s="110">
        <v>81827.210000000006</v>
      </c>
      <c r="P110" s="110">
        <v>0</v>
      </c>
      <c r="Q110" s="110">
        <v>390515.09</v>
      </c>
    </row>
    <row r="111" spans="1:17" x14ac:dyDescent="0.35">
      <c r="A111" s="337"/>
      <c r="B111" s="332"/>
      <c r="C111" s="107" t="s">
        <v>34</v>
      </c>
      <c r="D111" s="108" t="s">
        <v>20</v>
      </c>
      <c r="E111" s="109">
        <v>12</v>
      </c>
      <c r="F111" s="110">
        <v>368417.41</v>
      </c>
      <c r="G111" s="110">
        <v>2160</v>
      </c>
      <c r="H111" s="110">
        <v>0</v>
      </c>
      <c r="I111" s="110">
        <v>0</v>
      </c>
      <c r="J111" s="110">
        <v>431960.42</v>
      </c>
      <c r="K111" s="110">
        <v>0</v>
      </c>
      <c r="L111" s="110">
        <v>0</v>
      </c>
      <c r="M111" s="110">
        <v>0</v>
      </c>
      <c r="N111" s="110">
        <v>0</v>
      </c>
      <c r="O111" s="110">
        <v>1896.63</v>
      </c>
      <c r="P111" s="110">
        <v>0</v>
      </c>
      <c r="Q111" s="110">
        <v>161608.51</v>
      </c>
    </row>
    <row r="112" spans="1:17" x14ac:dyDescent="0.35">
      <c r="A112" s="337"/>
      <c r="B112" s="332"/>
      <c r="C112" s="107" t="s">
        <v>35</v>
      </c>
      <c r="D112" s="108" t="s">
        <v>20</v>
      </c>
      <c r="E112" s="109">
        <v>5</v>
      </c>
      <c r="F112" s="110">
        <v>133691.35</v>
      </c>
      <c r="G112" s="110">
        <v>0</v>
      </c>
      <c r="H112" s="110">
        <v>0</v>
      </c>
      <c r="I112" s="110">
        <v>0</v>
      </c>
      <c r="J112" s="110">
        <v>181795.22</v>
      </c>
      <c r="K112" s="110">
        <v>0</v>
      </c>
      <c r="L112" s="110">
        <v>0</v>
      </c>
      <c r="M112" s="110">
        <v>0</v>
      </c>
      <c r="N112" s="110">
        <v>0</v>
      </c>
      <c r="O112" s="110">
        <v>1285.06</v>
      </c>
      <c r="P112" s="110">
        <v>0</v>
      </c>
      <c r="Q112" s="110">
        <v>76872.47</v>
      </c>
    </row>
    <row r="113" spans="1:17" x14ac:dyDescent="0.35">
      <c r="A113" s="337"/>
      <c r="B113" s="332"/>
      <c r="C113" s="107" t="s">
        <v>36</v>
      </c>
      <c r="D113" s="108" t="s">
        <v>20</v>
      </c>
      <c r="E113" s="109">
        <v>14</v>
      </c>
      <c r="F113" s="110">
        <v>439031.92</v>
      </c>
      <c r="G113" s="110">
        <v>24340</v>
      </c>
      <c r="H113" s="110">
        <v>0</v>
      </c>
      <c r="I113" s="110">
        <v>1391.3</v>
      </c>
      <c r="J113" s="110">
        <v>377456.67</v>
      </c>
      <c r="K113" s="110">
        <v>0</v>
      </c>
      <c r="L113" s="110">
        <v>0</v>
      </c>
      <c r="M113" s="110">
        <v>0</v>
      </c>
      <c r="N113" s="110"/>
      <c r="O113" s="110">
        <v>4132.3599999999997</v>
      </c>
      <c r="P113" s="110">
        <v>0</v>
      </c>
      <c r="Q113" s="110">
        <v>162612.84</v>
      </c>
    </row>
    <row r="114" spans="1:17" x14ac:dyDescent="0.35">
      <c r="A114" s="337"/>
      <c r="B114" s="332"/>
      <c r="C114" s="107" t="s">
        <v>37</v>
      </c>
      <c r="D114" s="108" t="s">
        <v>20</v>
      </c>
      <c r="E114" s="109">
        <v>11</v>
      </c>
      <c r="F114" s="110">
        <v>927233.33</v>
      </c>
      <c r="G114" s="110">
        <v>44572</v>
      </c>
      <c r="H114" s="110">
        <v>0</v>
      </c>
      <c r="I114" s="110">
        <v>38783.33</v>
      </c>
      <c r="J114" s="110">
        <v>1203935.6599999999</v>
      </c>
      <c r="K114" s="110">
        <v>0</v>
      </c>
      <c r="L114" s="110">
        <v>0</v>
      </c>
      <c r="M114" s="110">
        <v>37400</v>
      </c>
      <c r="N114" s="110">
        <v>0</v>
      </c>
      <c r="O114" s="110">
        <v>32674.19</v>
      </c>
      <c r="P114" s="110">
        <v>0</v>
      </c>
      <c r="Q114" s="110">
        <v>434119.94</v>
      </c>
    </row>
    <row r="115" spans="1:17" x14ac:dyDescent="0.35">
      <c r="A115" s="337"/>
      <c r="B115" s="332"/>
      <c r="C115" s="107" t="s">
        <v>38</v>
      </c>
      <c r="D115" s="108" t="s">
        <v>20</v>
      </c>
      <c r="E115" s="109">
        <v>14</v>
      </c>
      <c r="F115" s="110">
        <v>675780.23</v>
      </c>
      <c r="G115" s="110">
        <v>15302</v>
      </c>
      <c r="H115" s="110">
        <v>0</v>
      </c>
      <c r="I115" s="110">
        <v>0</v>
      </c>
      <c r="J115" s="110">
        <v>1121384.1499999999</v>
      </c>
      <c r="K115" s="110">
        <v>0</v>
      </c>
      <c r="L115" s="110">
        <v>0</v>
      </c>
      <c r="M115" s="110">
        <v>0</v>
      </c>
      <c r="N115" s="110">
        <v>0</v>
      </c>
      <c r="O115" s="110">
        <v>19777.29</v>
      </c>
      <c r="P115" s="110">
        <v>0</v>
      </c>
      <c r="Q115" s="110">
        <v>360005.93</v>
      </c>
    </row>
    <row r="116" spans="1:17" x14ac:dyDescent="0.35">
      <c r="A116" s="337"/>
      <c r="B116" s="332"/>
      <c r="C116" s="107" t="s">
        <v>39</v>
      </c>
      <c r="D116" s="108" t="s">
        <v>20</v>
      </c>
      <c r="E116" s="109">
        <v>16</v>
      </c>
      <c r="F116" s="110">
        <v>589823.31999999995</v>
      </c>
      <c r="G116" s="110">
        <v>8235</v>
      </c>
      <c r="H116" s="110">
        <v>0</v>
      </c>
      <c r="I116" s="110">
        <v>4466.67</v>
      </c>
      <c r="J116" s="110">
        <v>794058.35</v>
      </c>
      <c r="K116" s="110">
        <v>0</v>
      </c>
      <c r="L116" s="110">
        <v>0</v>
      </c>
      <c r="M116" s="110">
        <v>16400</v>
      </c>
      <c r="N116" s="110">
        <v>0</v>
      </c>
      <c r="O116" s="110">
        <v>10688.53</v>
      </c>
      <c r="P116" s="110">
        <v>0</v>
      </c>
      <c r="Q116" s="110">
        <v>284284.79999999999</v>
      </c>
    </row>
    <row r="117" spans="1:17" x14ac:dyDescent="0.35">
      <c r="A117" s="338"/>
      <c r="B117" s="335"/>
      <c r="C117" s="107" t="s">
        <v>41</v>
      </c>
      <c r="D117" s="108" t="s">
        <v>20</v>
      </c>
      <c r="E117" s="109">
        <v>12</v>
      </c>
      <c r="F117" s="110">
        <v>375721.51</v>
      </c>
      <c r="G117" s="110">
        <v>1325</v>
      </c>
      <c r="H117" s="110">
        <v>0</v>
      </c>
      <c r="I117" s="110">
        <v>0</v>
      </c>
      <c r="J117" s="110">
        <v>371434.61</v>
      </c>
      <c r="K117" s="110">
        <v>0</v>
      </c>
      <c r="L117" s="110">
        <v>0</v>
      </c>
      <c r="M117" s="110">
        <v>0</v>
      </c>
      <c r="N117" s="110">
        <v>0</v>
      </c>
      <c r="O117" s="110">
        <v>4871.62</v>
      </c>
      <c r="P117" s="110">
        <v>0</v>
      </c>
      <c r="Q117" s="110">
        <v>148345.04999999999</v>
      </c>
    </row>
  </sheetData>
  <autoFilter ref="A3:Q120" xr:uid="{FBFDCF7A-95F9-46B3-87B3-BC29398E0707}"/>
  <mergeCells count="8">
    <mergeCell ref="B80:B98"/>
    <mergeCell ref="B99:B117"/>
    <mergeCell ref="A4:A117"/>
    <mergeCell ref="A1:Q1"/>
    <mergeCell ref="A2:Q2"/>
    <mergeCell ref="B4:B22"/>
    <mergeCell ref="B23:B41"/>
    <mergeCell ref="B42:B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81019-B083-4CC4-9FCA-8E5E1CCEC4C8}">
  <dimension ref="A1:S57"/>
  <sheetViews>
    <sheetView workbookViewId="0">
      <selection sqref="A1:XFD1048576"/>
    </sheetView>
  </sheetViews>
  <sheetFormatPr defaultRowHeight="14.5" x14ac:dyDescent="0.35"/>
  <cols>
    <col min="1" max="2" width="15.7265625" customWidth="1"/>
    <col min="3" max="3" width="30.7265625" customWidth="1"/>
    <col min="4" max="4" width="20.7265625" customWidth="1"/>
    <col min="5" max="5" width="13.54296875" customWidth="1"/>
    <col min="6" max="9" width="15.7265625" customWidth="1"/>
    <col min="10" max="10" width="11.7265625" customWidth="1"/>
    <col min="11" max="11" width="14" customWidth="1"/>
    <col min="12" max="12" width="17.453125" customWidth="1"/>
    <col min="13" max="13" width="17.1796875" customWidth="1"/>
    <col min="14" max="14" width="13.453125" customWidth="1"/>
    <col min="15" max="15" width="12.7265625" customWidth="1"/>
    <col min="16" max="17" width="15.7265625" customWidth="1"/>
  </cols>
  <sheetData>
    <row r="1" spans="1:17" x14ac:dyDescent="0.35">
      <c r="A1" s="343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</row>
    <row r="2" spans="1:17" ht="60" customHeight="1" x14ac:dyDescent="0.35">
      <c r="A2" s="328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30"/>
    </row>
    <row r="3" spans="1:17" ht="58" x14ac:dyDescent="0.35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106" t="s">
        <v>7</v>
      </c>
      <c r="G3" s="106" t="s">
        <v>8</v>
      </c>
      <c r="H3" s="106" t="s">
        <v>9</v>
      </c>
      <c r="I3" s="106" t="s">
        <v>10</v>
      </c>
      <c r="J3" s="106" t="s">
        <v>11</v>
      </c>
      <c r="K3" s="106" t="s">
        <v>12</v>
      </c>
      <c r="L3" s="106" t="s">
        <v>13</v>
      </c>
      <c r="M3" s="106" t="s">
        <v>14</v>
      </c>
      <c r="N3" s="106" t="s">
        <v>15</v>
      </c>
      <c r="O3" s="106" t="s">
        <v>16</v>
      </c>
      <c r="P3" s="106" t="s">
        <v>17</v>
      </c>
      <c r="Q3" s="106" t="s">
        <v>18</v>
      </c>
    </row>
    <row r="4" spans="1:17" x14ac:dyDescent="0.35">
      <c r="A4" s="344" t="s">
        <v>60</v>
      </c>
      <c r="B4" s="341">
        <v>2020</v>
      </c>
      <c r="C4" s="120" t="s">
        <v>44</v>
      </c>
      <c r="D4" s="120" t="s">
        <v>45</v>
      </c>
      <c r="E4" s="120">
        <v>16</v>
      </c>
      <c r="F4" s="120">
        <v>173935.76</v>
      </c>
      <c r="G4" s="120">
        <v>32911.64</v>
      </c>
      <c r="H4" s="120">
        <v>0</v>
      </c>
      <c r="I4" s="120">
        <v>19042.939999999999</v>
      </c>
      <c r="J4" s="120">
        <v>0</v>
      </c>
      <c r="K4" s="120">
        <v>0</v>
      </c>
      <c r="L4" s="120">
        <v>0</v>
      </c>
      <c r="M4" s="120">
        <v>0</v>
      </c>
      <c r="N4" s="120">
        <v>158250</v>
      </c>
      <c r="O4" s="120">
        <v>93550</v>
      </c>
      <c r="P4" s="120">
        <v>168800</v>
      </c>
      <c r="Q4" s="120">
        <f>ROUND((F4+G4+H4+I4+J4+K4+L4+O4+P4)*19.64%,2)</f>
        <v>95890.4</v>
      </c>
    </row>
    <row r="5" spans="1:17" x14ac:dyDescent="0.35">
      <c r="A5" s="344"/>
      <c r="B5" s="341"/>
      <c r="C5" s="339" t="s">
        <v>46</v>
      </c>
      <c r="D5" s="120" t="s">
        <v>20</v>
      </c>
      <c r="E5" s="120">
        <v>95</v>
      </c>
      <c r="F5" s="120">
        <v>565530.36</v>
      </c>
      <c r="G5" s="120">
        <v>102227</v>
      </c>
      <c r="H5" s="120">
        <v>0</v>
      </c>
      <c r="I5" s="120">
        <v>0</v>
      </c>
      <c r="J5" s="120">
        <v>0</v>
      </c>
      <c r="K5" s="120">
        <v>0</v>
      </c>
      <c r="L5" s="120">
        <v>2000</v>
      </c>
      <c r="M5" s="120">
        <v>146330</v>
      </c>
      <c r="N5" s="120">
        <v>0</v>
      </c>
      <c r="O5" s="120">
        <v>26480</v>
      </c>
      <c r="P5" s="120">
        <v>254820</v>
      </c>
      <c r="Q5" s="120">
        <f t="shared" ref="Q5:Q39" si="0">ROUND((F5+G5+H5+I5+J5+K5+L5+O5+P5)*19.64%,2)</f>
        <v>186787.67</v>
      </c>
    </row>
    <row r="6" spans="1:17" x14ac:dyDescent="0.35">
      <c r="A6" s="344"/>
      <c r="B6" s="341"/>
      <c r="C6" s="340"/>
      <c r="D6" s="120" t="s">
        <v>47</v>
      </c>
      <c r="E6" s="120">
        <v>4</v>
      </c>
      <c r="F6" s="120">
        <v>26110.68</v>
      </c>
      <c r="G6" s="120">
        <v>3732.1</v>
      </c>
      <c r="H6" s="120">
        <v>6136.52</v>
      </c>
      <c r="I6" s="120">
        <v>0</v>
      </c>
      <c r="J6" s="120">
        <v>0</v>
      </c>
      <c r="K6" s="120">
        <v>0</v>
      </c>
      <c r="L6" s="120"/>
      <c r="M6" s="120"/>
      <c r="N6" s="120"/>
      <c r="O6" s="120"/>
      <c r="P6" s="120"/>
      <c r="Q6" s="120">
        <f t="shared" si="0"/>
        <v>7066.33</v>
      </c>
    </row>
    <row r="7" spans="1:17" s="122" customFormat="1" x14ac:dyDescent="0.35">
      <c r="A7" s="344"/>
      <c r="B7" s="341"/>
      <c r="C7" s="339" t="s">
        <v>48</v>
      </c>
      <c r="D7" s="121" t="s">
        <v>20</v>
      </c>
      <c r="E7" s="121">
        <v>300</v>
      </c>
      <c r="F7" s="121">
        <f>1440568.18+5593.29</f>
        <v>1446161.47</v>
      </c>
      <c r="G7" s="121">
        <f>254936.73+894.93</f>
        <v>255831.66</v>
      </c>
      <c r="H7" s="121">
        <v>0</v>
      </c>
      <c r="I7" s="121">
        <f>1150.16+5830.8</f>
        <v>6980.96</v>
      </c>
      <c r="J7" s="121">
        <v>0</v>
      </c>
      <c r="K7" s="121">
        <f>4090+1370</f>
        <v>5460</v>
      </c>
      <c r="L7" s="121">
        <f>644600+5480</f>
        <v>650080</v>
      </c>
      <c r="M7" s="121">
        <v>647090</v>
      </c>
      <c r="N7" s="121">
        <v>899550</v>
      </c>
      <c r="O7" s="121">
        <v>352670</v>
      </c>
      <c r="P7" s="121">
        <f>2247630+3957</f>
        <v>2251587</v>
      </c>
      <c r="Q7" s="121">
        <f>ROUND((F7+G7+H7+I7+J7+K7+L7+O7+P7-23126.02)*19.64%,2)</f>
        <v>971324.69</v>
      </c>
    </row>
    <row r="8" spans="1:17" x14ac:dyDescent="0.35">
      <c r="A8" s="344"/>
      <c r="B8" s="341"/>
      <c r="C8" s="340"/>
      <c r="D8" s="120" t="s">
        <v>47</v>
      </c>
      <c r="E8" s="120">
        <v>15</v>
      </c>
      <c r="F8" s="120">
        <v>87191.41</v>
      </c>
      <c r="G8" s="120">
        <v>15898.07</v>
      </c>
      <c r="H8" s="120">
        <v>28446.07</v>
      </c>
      <c r="I8" s="120">
        <v>0</v>
      </c>
      <c r="J8" s="120">
        <v>0</v>
      </c>
      <c r="K8" s="120">
        <v>0</v>
      </c>
      <c r="L8" s="120"/>
      <c r="M8" s="120"/>
      <c r="N8" s="120"/>
      <c r="O8" s="120"/>
      <c r="P8" s="120"/>
      <c r="Q8" s="120">
        <f t="shared" si="0"/>
        <v>25833.58</v>
      </c>
    </row>
    <row r="9" spans="1:17" x14ac:dyDescent="0.35">
      <c r="A9" s="344"/>
      <c r="B9" s="341"/>
      <c r="C9" s="339" t="s">
        <v>49</v>
      </c>
      <c r="D9" s="120" t="s">
        <v>20</v>
      </c>
      <c r="E9" s="120">
        <v>705</v>
      </c>
      <c r="F9" s="120">
        <v>2827327.04</v>
      </c>
      <c r="G9" s="120">
        <v>352331.45</v>
      </c>
      <c r="H9" s="120">
        <v>0</v>
      </c>
      <c r="I9" s="120">
        <v>0</v>
      </c>
      <c r="J9" s="120">
        <v>0</v>
      </c>
      <c r="K9" s="120">
        <v>4940</v>
      </c>
      <c r="L9" s="120">
        <v>1097960</v>
      </c>
      <c r="M9" s="120">
        <v>647800</v>
      </c>
      <c r="N9" s="120">
        <v>763470</v>
      </c>
      <c r="O9" s="120">
        <v>544510</v>
      </c>
      <c r="P9" s="120">
        <v>2532120</v>
      </c>
      <c r="Q9" s="120">
        <f t="shared" si="0"/>
        <v>1445344.62</v>
      </c>
    </row>
    <row r="10" spans="1:17" x14ac:dyDescent="0.35">
      <c r="A10" s="344"/>
      <c r="B10" s="341"/>
      <c r="C10" s="340"/>
      <c r="D10" s="120" t="s">
        <v>47</v>
      </c>
      <c r="E10" s="120">
        <v>3</v>
      </c>
      <c r="F10" s="120">
        <v>13837.65</v>
      </c>
      <c r="G10" s="120">
        <v>1465.86</v>
      </c>
      <c r="H10" s="120">
        <v>3230.81</v>
      </c>
      <c r="I10" s="120">
        <v>0</v>
      </c>
      <c r="J10" s="120">
        <v>0</v>
      </c>
      <c r="K10" s="120">
        <v>0</v>
      </c>
      <c r="L10" s="120"/>
      <c r="M10" s="120"/>
      <c r="N10" s="120"/>
      <c r="O10" s="120"/>
      <c r="P10" s="120"/>
      <c r="Q10" s="120">
        <f t="shared" si="0"/>
        <v>3640.14</v>
      </c>
    </row>
    <row r="11" spans="1:17" x14ac:dyDescent="0.35">
      <c r="A11" s="344"/>
      <c r="B11" s="341"/>
      <c r="C11" s="120" t="s">
        <v>50</v>
      </c>
      <c r="D11" s="120" t="s">
        <v>20</v>
      </c>
      <c r="E11" s="120">
        <v>34</v>
      </c>
      <c r="F11" s="120">
        <v>97021.05</v>
      </c>
      <c r="G11" s="120">
        <v>7993.13</v>
      </c>
      <c r="H11" s="120">
        <v>0</v>
      </c>
      <c r="I11" s="120">
        <v>0</v>
      </c>
      <c r="J11" s="120">
        <v>0</v>
      </c>
      <c r="K11" s="120">
        <v>1050</v>
      </c>
      <c r="L11" s="120">
        <v>90720</v>
      </c>
      <c r="M11" s="120">
        <v>36100</v>
      </c>
      <c r="N11" s="120">
        <v>26040</v>
      </c>
      <c r="O11" s="120">
        <v>72870</v>
      </c>
      <c r="P11" s="120">
        <v>288690</v>
      </c>
      <c r="Q11" s="120">
        <f t="shared" si="0"/>
        <v>109658.8</v>
      </c>
    </row>
    <row r="12" spans="1:17" ht="15" thickBot="1" x14ac:dyDescent="0.4">
      <c r="A12" s="344"/>
      <c r="B12" s="341"/>
      <c r="C12" s="120" t="s">
        <v>51</v>
      </c>
      <c r="D12" s="120" t="s">
        <v>20</v>
      </c>
      <c r="E12" s="120">
        <v>64</v>
      </c>
      <c r="F12" s="120">
        <v>167725.54</v>
      </c>
      <c r="G12" s="120">
        <v>25013.599999999999</v>
      </c>
      <c r="H12" s="120">
        <v>0</v>
      </c>
      <c r="I12" s="120">
        <v>0</v>
      </c>
      <c r="J12" s="120">
        <v>58635.12</v>
      </c>
      <c r="K12" s="120">
        <v>18647.75</v>
      </c>
      <c r="L12" s="120">
        <v>90630</v>
      </c>
      <c r="M12" s="120">
        <v>122401</v>
      </c>
      <c r="N12" s="120">
        <v>45810</v>
      </c>
      <c r="O12" s="120">
        <v>18962</v>
      </c>
      <c r="P12" s="120">
        <v>203404</v>
      </c>
      <c r="Q12" s="120">
        <f t="shared" si="0"/>
        <v>114504.74</v>
      </c>
    </row>
    <row r="13" spans="1:17" x14ac:dyDescent="0.35">
      <c r="A13" s="344"/>
      <c r="B13" s="345">
        <v>2021</v>
      </c>
      <c r="C13" s="123" t="s">
        <v>44</v>
      </c>
      <c r="D13" s="123" t="s">
        <v>45</v>
      </c>
      <c r="E13" s="123">
        <v>18</v>
      </c>
      <c r="F13" s="123">
        <v>196693.71</v>
      </c>
      <c r="G13" s="123">
        <v>34112.53</v>
      </c>
      <c r="H13" s="123">
        <v>0</v>
      </c>
      <c r="I13" s="123">
        <v>23672.38</v>
      </c>
      <c r="J13" s="123">
        <v>0</v>
      </c>
      <c r="K13" s="123">
        <v>0</v>
      </c>
      <c r="L13" s="123">
        <v>193600</v>
      </c>
      <c r="M13" s="123">
        <v>63040</v>
      </c>
      <c r="N13" s="123">
        <v>0</v>
      </c>
      <c r="O13" s="123">
        <v>241340</v>
      </c>
      <c r="P13" s="123">
        <v>233870</v>
      </c>
      <c r="Q13" s="123">
        <f t="shared" si="0"/>
        <v>181333.88</v>
      </c>
    </row>
    <row r="14" spans="1:17" x14ac:dyDescent="0.35">
      <c r="A14" s="344"/>
      <c r="B14" s="341"/>
      <c r="C14" s="339" t="s">
        <v>46</v>
      </c>
      <c r="D14" s="120" t="s">
        <v>20</v>
      </c>
      <c r="E14" s="120">
        <v>91</v>
      </c>
      <c r="F14" s="120">
        <v>544077.54</v>
      </c>
      <c r="G14" s="120">
        <v>99393.93</v>
      </c>
      <c r="H14" s="120">
        <v>0</v>
      </c>
      <c r="I14" s="120">
        <v>0</v>
      </c>
      <c r="J14" s="120">
        <v>0</v>
      </c>
      <c r="K14" s="120">
        <v>2000</v>
      </c>
      <c r="L14" s="120">
        <v>465000</v>
      </c>
      <c r="M14" s="120">
        <v>114320</v>
      </c>
      <c r="N14" s="120">
        <v>36720</v>
      </c>
      <c r="O14" s="120">
        <v>649710</v>
      </c>
      <c r="P14" s="120">
        <v>648450</v>
      </c>
      <c r="Q14" s="120">
        <f t="shared" si="0"/>
        <v>473055.22</v>
      </c>
    </row>
    <row r="15" spans="1:17" x14ac:dyDescent="0.35">
      <c r="A15" s="344"/>
      <c r="B15" s="341"/>
      <c r="C15" s="340"/>
      <c r="D15" s="120" t="s">
        <v>47</v>
      </c>
      <c r="E15" s="120">
        <v>5</v>
      </c>
      <c r="F15" s="120">
        <v>34238.519999999997</v>
      </c>
      <c r="G15" s="120">
        <v>5543.6</v>
      </c>
      <c r="H15" s="120">
        <v>9082.8700000000008</v>
      </c>
      <c r="I15" s="120">
        <v>0</v>
      </c>
      <c r="J15" s="120">
        <v>0</v>
      </c>
      <c r="K15" s="120">
        <v>0</v>
      </c>
      <c r="L15" s="120"/>
      <c r="M15" s="120"/>
      <c r="N15" s="120"/>
      <c r="O15" s="120"/>
      <c r="P15" s="120"/>
      <c r="Q15" s="120">
        <f t="shared" si="0"/>
        <v>9597.08</v>
      </c>
    </row>
    <row r="16" spans="1:17" x14ac:dyDescent="0.35">
      <c r="A16" s="344"/>
      <c r="B16" s="341"/>
      <c r="C16" s="339" t="s">
        <v>48</v>
      </c>
      <c r="D16" s="120" t="s">
        <v>20</v>
      </c>
      <c r="E16" s="120">
        <v>315</v>
      </c>
      <c r="F16" s="120">
        <v>1526574.84</v>
      </c>
      <c r="G16" s="120">
        <v>265571.11</v>
      </c>
      <c r="H16" s="120">
        <v>0</v>
      </c>
      <c r="I16" s="120">
        <v>0</v>
      </c>
      <c r="J16" s="120">
        <v>0</v>
      </c>
      <c r="K16" s="120">
        <v>6434.95</v>
      </c>
      <c r="L16" s="120">
        <v>1148620</v>
      </c>
      <c r="M16" s="120">
        <v>521840</v>
      </c>
      <c r="N16" s="120">
        <v>180720</v>
      </c>
      <c r="O16" s="120">
        <v>1711980</v>
      </c>
      <c r="P16" s="120">
        <v>1873740</v>
      </c>
      <c r="Q16" s="120">
        <f t="shared" si="0"/>
        <v>1283065.6599999999</v>
      </c>
    </row>
    <row r="17" spans="1:17" x14ac:dyDescent="0.35">
      <c r="A17" s="344"/>
      <c r="B17" s="341"/>
      <c r="C17" s="340"/>
      <c r="D17" s="120" t="s">
        <v>47</v>
      </c>
      <c r="E17" s="120">
        <v>17</v>
      </c>
      <c r="F17" s="120">
        <v>101618.33</v>
      </c>
      <c r="G17" s="120">
        <v>18569.080000000002</v>
      </c>
      <c r="H17" s="120">
        <v>32979.879999999997</v>
      </c>
      <c r="I17" s="120">
        <v>0</v>
      </c>
      <c r="J17" s="120">
        <v>0</v>
      </c>
      <c r="K17" s="120">
        <v>1000</v>
      </c>
      <c r="L17" s="120"/>
      <c r="M17" s="120"/>
      <c r="N17" s="120"/>
      <c r="O17" s="120"/>
      <c r="P17" s="120"/>
      <c r="Q17" s="120">
        <f t="shared" si="0"/>
        <v>30278.46</v>
      </c>
    </row>
    <row r="18" spans="1:17" x14ac:dyDescent="0.35">
      <c r="A18" s="344"/>
      <c r="B18" s="341"/>
      <c r="C18" s="339" t="s">
        <v>52</v>
      </c>
      <c r="D18" s="120" t="s">
        <v>20</v>
      </c>
      <c r="E18" s="120">
        <v>686</v>
      </c>
      <c r="F18" s="120">
        <v>2741825.13</v>
      </c>
      <c r="G18" s="120">
        <v>335025.89</v>
      </c>
      <c r="H18" s="120">
        <v>0</v>
      </c>
      <c r="I18" s="120">
        <v>0</v>
      </c>
      <c r="J18" s="120">
        <v>0</v>
      </c>
      <c r="K18" s="120">
        <v>800</v>
      </c>
      <c r="L18" s="120">
        <v>2070510</v>
      </c>
      <c r="M18" s="120">
        <v>590670</v>
      </c>
      <c r="N18" s="120">
        <v>539000</v>
      </c>
      <c r="O18" s="120">
        <v>3246210</v>
      </c>
      <c r="P18" s="120">
        <v>2655180</v>
      </c>
      <c r="Q18" s="120">
        <f t="shared" si="0"/>
        <v>2170131.8199999998</v>
      </c>
    </row>
    <row r="19" spans="1:17" x14ac:dyDescent="0.35">
      <c r="A19" s="344"/>
      <c r="B19" s="341"/>
      <c r="C19" s="340"/>
      <c r="D19" s="120" t="s">
        <v>47</v>
      </c>
      <c r="E19" s="120">
        <v>3</v>
      </c>
      <c r="F19" s="120">
        <v>13837.65</v>
      </c>
      <c r="G19" s="120">
        <v>1507.71</v>
      </c>
      <c r="H19" s="120">
        <v>3230.81</v>
      </c>
      <c r="I19" s="120">
        <v>0</v>
      </c>
      <c r="J19" s="120">
        <v>0</v>
      </c>
      <c r="K19" s="120">
        <v>0</v>
      </c>
      <c r="L19" s="120"/>
      <c r="M19" s="120"/>
      <c r="N19" s="120"/>
      <c r="O19" s="120"/>
      <c r="P19" s="120"/>
      <c r="Q19" s="120">
        <f t="shared" si="0"/>
        <v>3648.36</v>
      </c>
    </row>
    <row r="20" spans="1:17" x14ac:dyDescent="0.35">
      <c r="A20" s="344"/>
      <c r="B20" s="341"/>
      <c r="C20" s="120" t="s">
        <v>50</v>
      </c>
      <c r="D20" s="120" t="s">
        <v>20</v>
      </c>
      <c r="E20" s="120">
        <v>29</v>
      </c>
      <c r="F20" s="120">
        <v>74369.67</v>
      </c>
      <c r="G20" s="120">
        <v>9052.16</v>
      </c>
      <c r="H20" s="120">
        <v>0</v>
      </c>
      <c r="I20" s="120">
        <v>0</v>
      </c>
      <c r="J20" s="120">
        <v>0</v>
      </c>
      <c r="K20" s="120">
        <v>0</v>
      </c>
      <c r="L20" s="120">
        <v>131360</v>
      </c>
      <c r="M20" s="120">
        <v>6110</v>
      </c>
      <c r="N20" s="120">
        <v>0</v>
      </c>
      <c r="O20" s="120">
        <v>221850</v>
      </c>
      <c r="P20" s="120">
        <v>165040</v>
      </c>
      <c r="Q20" s="120">
        <f t="shared" si="0"/>
        <v>118168.35</v>
      </c>
    </row>
    <row r="21" spans="1:17" ht="15" thickBot="1" x14ac:dyDescent="0.4">
      <c r="A21" s="344"/>
      <c r="B21" s="342"/>
      <c r="C21" s="120" t="s">
        <v>51</v>
      </c>
      <c r="D21" s="120" t="s">
        <v>20</v>
      </c>
      <c r="E21" s="120">
        <v>63</v>
      </c>
      <c r="F21" s="120">
        <v>169249.66</v>
      </c>
      <c r="G21" s="120">
        <v>24063.67</v>
      </c>
      <c r="H21" s="120">
        <v>0</v>
      </c>
      <c r="I21" s="120">
        <v>0</v>
      </c>
      <c r="J21" s="120">
        <v>68086.929999999993</v>
      </c>
      <c r="K21" s="120">
        <v>16044</v>
      </c>
      <c r="L21" s="120">
        <v>181670</v>
      </c>
      <c r="M21" s="120">
        <v>80316</v>
      </c>
      <c r="N21" s="120">
        <v>57197</v>
      </c>
      <c r="O21" s="120">
        <v>15301</v>
      </c>
      <c r="P21" s="120">
        <v>194958</v>
      </c>
      <c r="Q21" s="120">
        <f t="shared" si="0"/>
        <v>131464.91</v>
      </c>
    </row>
    <row r="22" spans="1:17" x14ac:dyDescent="0.35">
      <c r="A22" s="344"/>
      <c r="B22" s="335">
        <v>2022</v>
      </c>
      <c r="C22" s="123" t="s">
        <v>44</v>
      </c>
      <c r="D22" s="123" t="s">
        <v>45</v>
      </c>
      <c r="E22" s="123">
        <v>21</v>
      </c>
      <c r="F22" s="123">
        <v>246659.62</v>
      </c>
      <c r="G22" s="123">
        <v>44425.36</v>
      </c>
      <c r="H22" s="123">
        <v>0</v>
      </c>
      <c r="I22" s="123">
        <v>31800.22</v>
      </c>
      <c r="J22" s="123">
        <v>0</v>
      </c>
      <c r="K22" s="123">
        <v>0</v>
      </c>
      <c r="L22" s="123">
        <v>649500</v>
      </c>
      <c r="M22" s="123">
        <v>57050</v>
      </c>
      <c r="N22" s="123">
        <v>27880</v>
      </c>
      <c r="O22" s="123">
        <v>105240</v>
      </c>
      <c r="P22" s="123">
        <v>277080</v>
      </c>
      <c r="Q22" s="123">
        <f t="shared" si="0"/>
        <v>266064.09999999998</v>
      </c>
    </row>
    <row r="23" spans="1:17" x14ac:dyDescent="0.35">
      <c r="A23" s="344"/>
      <c r="B23" s="341"/>
      <c r="C23" s="339" t="s">
        <v>46</v>
      </c>
      <c r="D23" s="120" t="s">
        <v>20</v>
      </c>
      <c r="E23" s="120">
        <v>94</v>
      </c>
      <c r="F23" s="120">
        <v>644131.26</v>
      </c>
      <c r="G23" s="120">
        <v>118083.7</v>
      </c>
      <c r="H23" s="120">
        <v>0</v>
      </c>
      <c r="I23" s="120">
        <v>0</v>
      </c>
      <c r="J23" s="120">
        <v>0</v>
      </c>
      <c r="K23" s="120">
        <v>3000</v>
      </c>
      <c r="L23" s="120">
        <v>961860</v>
      </c>
      <c r="M23" s="120">
        <v>177860</v>
      </c>
      <c r="N23" s="120">
        <v>229420</v>
      </c>
      <c r="O23" s="120">
        <v>193990</v>
      </c>
      <c r="P23" s="120">
        <v>715860</v>
      </c>
      <c r="Q23" s="120">
        <f t="shared" si="0"/>
        <v>517892.06</v>
      </c>
    </row>
    <row r="24" spans="1:17" x14ac:dyDescent="0.35">
      <c r="A24" s="344"/>
      <c r="B24" s="341"/>
      <c r="C24" s="340"/>
      <c r="D24" s="120" t="s">
        <v>47</v>
      </c>
      <c r="E24" s="120">
        <v>7</v>
      </c>
      <c r="F24" s="120">
        <v>56480.04</v>
      </c>
      <c r="G24" s="120">
        <v>9682.69</v>
      </c>
      <c r="H24" s="120">
        <v>13715.73</v>
      </c>
      <c r="I24" s="120">
        <v>0</v>
      </c>
      <c r="J24" s="120">
        <v>0</v>
      </c>
      <c r="K24" s="120">
        <v>0</v>
      </c>
      <c r="L24" s="120"/>
      <c r="M24" s="120"/>
      <c r="N24" s="120"/>
      <c r="O24" s="120"/>
      <c r="P24" s="120"/>
      <c r="Q24" s="120">
        <f t="shared" si="0"/>
        <v>15688.13</v>
      </c>
    </row>
    <row r="25" spans="1:17" x14ac:dyDescent="0.35">
      <c r="A25" s="344"/>
      <c r="B25" s="341"/>
      <c r="C25" s="339" t="s">
        <v>48</v>
      </c>
      <c r="D25" s="120" t="s">
        <v>20</v>
      </c>
      <c r="E25" s="120">
        <v>320</v>
      </c>
      <c r="F25" s="120">
        <v>1855348.95</v>
      </c>
      <c r="G25" s="120">
        <v>329622.67</v>
      </c>
      <c r="H25" s="120">
        <v>0</v>
      </c>
      <c r="I25" s="120">
        <v>0</v>
      </c>
      <c r="J25" s="120">
        <v>0</v>
      </c>
      <c r="K25" s="120">
        <v>2300</v>
      </c>
      <c r="L25" s="120">
        <v>2261640</v>
      </c>
      <c r="M25" s="120">
        <v>695660</v>
      </c>
      <c r="N25" s="120">
        <v>516880</v>
      </c>
      <c r="O25" s="120">
        <v>488800</v>
      </c>
      <c r="P25" s="120">
        <v>1953050</v>
      </c>
      <c r="Q25" s="120">
        <f t="shared" si="0"/>
        <v>1353345.58</v>
      </c>
    </row>
    <row r="26" spans="1:17" x14ac:dyDescent="0.35">
      <c r="A26" s="344"/>
      <c r="B26" s="341"/>
      <c r="C26" s="340"/>
      <c r="D26" s="120" t="s">
        <v>47</v>
      </c>
      <c r="E26" s="120">
        <v>15</v>
      </c>
      <c r="F26" s="120">
        <v>101272.88</v>
      </c>
      <c r="G26" s="120">
        <v>18780</v>
      </c>
      <c r="H26" s="120">
        <v>30744.720000000001</v>
      </c>
      <c r="I26" s="120">
        <v>0</v>
      </c>
      <c r="J26" s="120">
        <v>0</v>
      </c>
      <c r="K26" s="120">
        <v>0</v>
      </c>
      <c r="L26" s="120"/>
      <c r="M26" s="120"/>
      <c r="N26" s="120"/>
      <c r="O26" s="120"/>
      <c r="P26" s="120"/>
      <c r="Q26" s="120">
        <f t="shared" si="0"/>
        <v>29616.65</v>
      </c>
    </row>
    <row r="27" spans="1:17" x14ac:dyDescent="0.35">
      <c r="A27" s="344"/>
      <c r="B27" s="341"/>
      <c r="C27" s="339" t="s">
        <v>52</v>
      </c>
      <c r="D27" s="120" t="s">
        <v>20</v>
      </c>
      <c r="E27" s="120">
        <v>731</v>
      </c>
      <c r="F27" s="120">
        <v>3647509.26</v>
      </c>
      <c r="G27" s="120">
        <v>437907.74</v>
      </c>
      <c r="H27" s="120">
        <v>0</v>
      </c>
      <c r="I27" s="120">
        <v>0</v>
      </c>
      <c r="J27" s="120">
        <v>0</v>
      </c>
      <c r="K27" s="120">
        <v>2600</v>
      </c>
      <c r="L27" s="120">
        <v>4173120</v>
      </c>
      <c r="M27" s="120">
        <v>858740</v>
      </c>
      <c r="N27" s="120">
        <v>786500</v>
      </c>
      <c r="O27" s="120">
        <v>839670</v>
      </c>
      <c r="P27" s="120">
        <v>3025060</v>
      </c>
      <c r="Q27" s="120">
        <f t="shared" si="0"/>
        <v>2381520.2799999998</v>
      </c>
    </row>
    <row r="28" spans="1:17" x14ac:dyDescent="0.35">
      <c r="A28" s="344"/>
      <c r="B28" s="341"/>
      <c r="C28" s="340"/>
      <c r="D28" s="120" t="s">
        <v>47</v>
      </c>
      <c r="E28" s="120">
        <v>3</v>
      </c>
      <c r="F28" s="120">
        <v>17027.82</v>
      </c>
      <c r="G28" s="120">
        <v>2119.34</v>
      </c>
      <c r="H28" s="120">
        <v>3230.81</v>
      </c>
      <c r="I28" s="120">
        <v>0</v>
      </c>
      <c r="J28" s="120">
        <v>0</v>
      </c>
      <c r="K28" s="120">
        <v>0</v>
      </c>
      <c r="L28" s="120"/>
      <c r="M28" s="120"/>
      <c r="N28" s="120"/>
      <c r="O28" s="120"/>
      <c r="P28" s="120"/>
      <c r="Q28" s="120">
        <f t="shared" si="0"/>
        <v>4395.03</v>
      </c>
    </row>
    <row r="29" spans="1:17" x14ac:dyDescent="0.35">
      <c r="A29" s="344"/>
      <c r="B29" s="341"/>
      <c r="C29" s="120" t="s">
        <v>50</v>
      </c>
      <c r="D29" s="120" t="s">
        <v>20</v>
      </c>
      <c r="E29" s="120">
        <v>31</v>
      </c>
      <c r="F29" s="120">
        <v>90511.62</v>
      </c>
      <c r="G29" s="120">
        <v>11286.8</v>
      </c>
      <c r="H29" s="120">
        <v>0</v>
      </c>
      <c r="I29" s="120">
        <v>0</v>
      </c>
      <c r="J29" s="120">
        <v>0</v>
      </c>
      <c r="K29" s="120">
        <v>0</v>
      </c>
      <c r="L29" s="120">
        <v>254300</v>
      </c>
      <c r="M29" s="120">
        <v>22870</v>
      </c>
      <c r="N29" s="120">
        <v>98460</v>
      </c>
      <c r="O29" s="120">
        <v>50880</v>
      </c>
      <c r="P29" s="120">
        <v>170740</v>
      </c>
      <c r="Q29" s="120">
        <f t="shared" si="0"/>
        <v>113463.9</v>
      </c>
    </row>
    <row r="30" spans="1:17" ht="15" thickBot="1" x14ac:dyDescent="0.4">
      <c r="A30" s="344"/>
      <c r="B30" s="342"/>
      <c r="C30" s="120" t="s">
        <v>51</v>
      </c>
      <c r="D30" s="120" t="s">
        <v>20</v>
      </c>
      <c r="E30" s="120">
        <v>62</v>
      </c>
      <c r="F30" s="120">
        <v>202737.44</v>
      </c>
      <c r="G30" s="120">
        <v>29774.7</v>
      </c>
      <c r="H30" s="120">
        <v>0</v>
      </c>
      <c r="I30" s="120">
        <v>0</v>
      </c>
      <c r="J30" s="120">
        <v>93873.2</v>
      </c>
      <c r="K30" s="120">
        <v>0</v>
      </c>
      <c r="L30" s="120">
        <v>307530</v>
      </c>
      <c r="M30" s="120">
        <v>158087</v>
      </c>
      <c r="N30" s="120">
        <v>82539</v>
      </c>
      <c r="O30" s="120">
        <v>22069</v>
      </c>
      <c r="P30" s="120">
        <v>265326</v>
      </c>
      <c r="Q30" s="120">
        <f t="shared" si="0"/>
        <v>180945.35</v>
      </c>
    </row>
    <row r="31" spans="1:17" x14ac:dyDescent="0.35">
      <c r="A31" s="344"/>
      <c r="B31" s="335">
        <v>2023</v>
      </c>
      <c r="C31" s="123" t="s">
        <v>44</v>
      </c>
      <c r="D31" s="123" t="s">
        <v>45</v>
      </c>
      <c r="E31" s="123">
        <v>24</v>
      </c>
      <c r="F31" s="123">
        <v>315205.78999999998</v>
      </c>
      <c r="G31" s="123">
        <v>51915.87</v>
      </c>
      <c r="H31" s="123">
        <v>0</v>
      </c>
      <c r="I31" s="123">
        <v>53241</v>
      </c>
      <c r="J31" s="123">
        <v>0</v>
      </c>
      <c r="K31" s="123">
        <v>9000</v>
      </c>
      <c r="L31" s="123">
        <v>1435000</v>
      </c>
      <c r="M31" s="123">
        <v>125770</v>
      </c>
      <c r="N31" s="123">
        <v>0</v>
      </c>
      <c r="O31" s="123">
        <v>167780</v>
      </c>
      <c r="P31" s="123">
        <v>396730</v>
      </c>
      <c r="Q31" s="123">
        <f t="shared" si="0"/>
        <v>477030.59</v>
      </c>
    </row>
    <row r="32" spans="1:17" x14ac:dyDescent="0.35">
      <c r="A32" s="344"/>
      <c r="B32" s="341"/>
      <c r="C32" s="339" t="s">
        <v>46</v>
      </c>
      <c r="D32" s="120" t="s">
        <v>20</v>
      </c>
      <c r="E32" s="120">
        <v>113</v>
      </c>
      <c r="F32" s="120">
        <v>853412.75</v>
      </c>
      <c r="G32" s="120">
        <v>152808.68</v>
      </c>
      <c r="H32" s="120">
        <v>0</v>
      </c>
      <c r="I32" s="120">
        <v>0</v>
      </c>
      <c r="J32" s="120">
        <v>0</v>
      </c>
      <c r="K32" s="120">
        <v>1000</v>
      </c>
      <c r="L32" s="120">
        <v>1780540</v>
      </c>
      <c r="M32" s="120">
        <v>275280</v>
      </c>
      <c r="N32" s="120">
        <v>147620</v>
      </c>
      <c r="O32" s="120">
        <v>386710</v>
      </c>
      <c r="P32" s="120">
        <v>980200</v>
      </c>
      <c r="Q32" s="120">
        <f t="shared" si="0"/>
        <v>815977.47</v>
      </c>
    </row>
    <row r="33" spans="1:17" x14ac:dyDescent="0.35">
      <c r="A33" s="344"/>
      <c r="B33" s="341"/>
      <c r="C33" s="340"/>
      <c r="D33" s="120" t="s">
        <v>47</v>
      </c>
      <c r="E33" s="120">
        <v>4</v>
      </c>
      <c r="F33" s="120">
        <v>32221.52</v>
      </c>
      <c r="G33" s="120">
        <v>6031.62</v>
      </c>
      <c r="H33" s="120">
        <v>8323.7000000000007</v>
      </c>
      <c r="I33" s="120">
        <v>0</v>
      </c>
      <c r="J33" s="120">
        <v>0</v>
      </c>
      <c r="K33" s="120">
        <v>0</v>
      </c>
      <c r="L33" s="120"/>
      <c r="M33" s="120"/>
      <c r="N33" s="120"/>
      <c r="O33" s="120"/>
      <c r="P33" s="120"/>
      <c r="Q33" s="120">
        <f t="shared" si="0"/>
        <v>9147.69</v>
      </c>
    </row>
    <row r="34" spans="1:17" x14ac:dyDescent="0.35">
      <c r="A34" s="344"/>
      <c r="B34" s="341"/>
      <c r="C34" s="339" t="s">
        <v>48</v>
      </c>
      <c r="D34" s="120" t="s">
        <v>20</v>
      </c>
      <c r="E34" s="120">
        <v>325</v>
      </c>
      <c r="F34" s="120">
        <v>2067501.71</v>
      </c>
      <c r="G34" s="120">
        <v>365302.16</v>
      </c>
      <c r="H34" s="120">
        <v>0</v>
      </c>
      <c r="I34" s="120">
        <v>0</v>
      </c>
      <c r="J34" s="120">
        <v>0</v>
      </c>
      <c r="K34" s="120">
        <v>2000</v>
      </c>
      <c r="L34" s="120">
        <v>3097680</v>
      </c>
      <c r="M34" s="120">
        <v>702280</v>
      </c>
      <c r="N34" s="120">
        <v>874670</v>
      </c>
      <c r="O34" s="120">
        <v>882450</v>
      </c>
      <c r="P34" s="120">
        <v>2359590</v>
      </c>
      <c r="Q34" s="120">
        <f t="shared" si="0"/>
        <v>1723316.49</v>
      </c>
    </row>
    <row r="35" spans="1:17" x14ac:dyDescent="0.35">
      <c r="A35" s="344"/>
      <c r="B35" s="341"/>
      <c r="C35" s="340"/>
      <c r="D35" s="120" t="s">
        <v>47</v>
      </c>
      <c r="E35" s="120">
        <v>14</v>
      </c>
      <c r="F35" s="120">
        <v>101483.55</v>
      </c>
      <c r="G35" s="120">
        <v>197510.06</v>
      </c>
      <c r="H35" s="120">
        <v>31849.11</v>
      </c>
      <c r="I35" s="120">
        <v>0</v>
      </c>
      <c r="J35" s="120">
        <v>0</v>
      </c>
      <c r="K35" s="120">
        <v>0</v>
      </c>
      <c r="L35" s="120"/>
      <c r="M35" s="120"/>
      <c r="N35" s="120"/>
      <c r="O35" s="120"/>
      <c r="P35" s="120"/>
      <c r="Q35" s="120">
        <f t="shared" si="0"/>
        <v>64977.51</v>
      </c>
    </row>
    <row r="36" spans="1:17" x14ac:dyDescent="0.35">
      <c r="A36" s="344"/>
      <c r="B36" s="341"/>
      <c r="C36" s="339" t="s">
        <v>52</v>
      </c>
      <c r="D36" s="120" t="s">
        <v>20</v>
      </c>
      <c r="E36" s="120">
        <v>699</v>
      </c>
      <c r="F36" s="120">
        <v>3754567.29</v>
      </c>
      <c r="G36" s="120">
        <v>463176.89</v>
      </c>
      <c r="H36" s="120">
        <v>0</v>
      </c>
      <c r="I36" s="120">
        <v>0</v>
      </c>
      <c r="J36" s="120">
        <v>0</v>
      </c>
      <c r="K36" s="120">
        <v>6000</v>
      </c>
      <c r="L36" s="120">
        <v>5122440</v>
      </c>
      <c r="M36" s="120">
        <v>825390</v>
      </c>
      <c r="N36" s="120">
        <v>1009960</v>
      </c>
      <c r="O36" s="120">
        <v>1665900</v>
      </c>
      <c r="P36" s="120">
        <v>3693210</v>
      </c>
      <c r="Q36" s="120">
        <f t="shared" si="0"/>
        <v>2888119.78</v>
      </c>
    </row>
    <row r="37" spans="1:17" x14ac:dyDescent="0.35">
      <c r="A37" s="344"/>
      <c r="B37" s="341"/>
      <c r="C37" s="340"/>
      <c r="D37" s="120" t="s">
        <v>47</v>
      </c>
      <c r="E37" s="120">
        <v>4</v>
      </c>
      <c r="F37" s="120">
        <v>24182.57</v>
      </c>
      <c r="G37" s="120">
        <v>2982.95</v>
      </c>
      <c r="H37" s="120">
        <v>4512.32</v>
      </c>
      <c r="I37" s="120">
        <v>0</v>
      </c>
      <c r="J37" s="120">
        <v>0</v>
      </c>
      <c r="K37" s="120">
        <v>0</v>
      </c>
      <c r="L37" s="120"/>
      <c r="M37" s="120"/>
      <c r="N37" s="120"/>
      <c r="O37" s="120"/>
      <c r="P37" s="120"/>
      <c r="Q37" s="120">
        <f t="shared" si="0"/>
        <v>6221.53</v>
      </c>
    </row>
    <row r="38" spans="1:17" x14ac:dyDescent="0.35">
      <c r="A38" s="344"/>
      <c r="B38" s="341"/>
      <c r="C38" s="120" t="s">
        <v>50</v>
      </c>
      <c r="D38" s="120" t="s">
        <v>20</v>
      </c>
      <c r="E38" s="120">
        <v>49</v>
      </c>
      <c r="F38" s="120">
        <v>186854.15</v>
      </c>
      <c r="G38" s="120">
        <v>17397.34</v>
      </c>
      <c r="H38" s="120">
        <v>0</v>
      </c>
      <c r="I38" s="120">
        <v>0</v>
      </c>
      <c r="J38" s="120">
        <v>0</v>
      </c>
      <c r="K38" s="120">
        <v>0</v>
      </c>
      <c r="L38" s="120">
        <v>357910</v>
      </c>
      <c r="M38" s="120">
        <v>47540</v>
      </c>
      <c r="N38" s="120">
        <v>4070</v>
      </c>
      <c r="O38" s="120">
        <v>133110</v>
      </c>
      <c r="P38" s="120">
        <v>191770</v>
      </c>
      <c r="Q38" s="120">
        <f t="shared" si="0"/>
        <v>174214.95</v>
      </c>
    </row>
    <row r="39" spans="1:17" ht="15" thickBot="1" x14ac:dyDescent="0.4">
      <c r="A39" s="344"/>
      <c r="B39" s="342"/>
      <c r="C39" s="120" t="s">
        <v>51</v>
      </c>
      <c r="D39" s="120" t="s">
        <v>20</v>
      </c>
      <c r="E39" s="120">
        <v>58</v>
      </c>
      <c r="F39" s="120">
        <v>207925.19</v>
      </c>
      <c r="G39" s="120">
        <v>31840.27</v>
      </c>
      <c r="H39" s="120">
        <v>0</v>
      </c>
      <c r="I39" s="120">
        <v>0</v>
      </c>
      <c r="J39" s="120">
        <v>92944.35</v>
      </c>
      <c r="K39" s="120">
        <v>0</v>
      </c>
      <c r="L39" s="120">
        <v>400967</v>
      </c>
      <c r="M39" s="120">
        <v>57202</v>
      </c>
      <c r="N39" s="120">
        <v>70782</v>
      </c>
      <c r="O39" s="120">
        <v>7963</v>
      </c>
      <c r="P39" s="120">
        <v>242451</v>
      </c>
      <c r="Q39" s="120">
        <f t="shared" si="0"/>
        <v>193275.44</v>
      </c>
    </row>
    <row r="40" spans="1:17" ht="15" thickBot="1" x14ac:dyDescent="0.4">
      <c r="A40" s="344"/>
      <c r="B40" s="345">
        <v>2024</v>
      </c>
      <c r="C40" s="123" t="s">
        <v>44</v>
      </c>
      <c r="D40" s="123" t="s">
        <v>45</v>
      </c>
      <c r="E40" s="123">
        <v>23</v>
      </c>
      <c r="F40" s="123">
        <v>358795.68</v>
      </c>
      <c r="G40" s="123">
        <v>61709.7</v>
      </c>
      <c r="H40" s="123">
        <v>0</v>
      </c>
      <c r="I40" s="123">
        <v>61244.959999999999</v>
      </c>
      <c r="J40" s="123">
        <v>0</v>
      </c>
      <c r="K40" s="123">
        <v>16500</v>
      </c>
      <c r="L40" s="123">
        <v>627350</v>
      </c>
      <c r="M40" s="123">
        <v>22870</v>
      </c>
      <c r="N40" s="123">
        <v>41820</v>
      </c>
      <c r="O40" s="123">
        <v>138750</v>
      </c>
      <c r="P40" s="123">
        <v>408450</v>
      </c>
      <c r="Q40" s="124">
        <f>ROUND((F40+G40+H40+I40+J40+K40+L40+O40+P40)*19.45%,2)</f>
        <v>325359.67</v>
      </c>
    </row>
    <row r="41" spans="1:17" ht="15" thickBot="1" x14ac:dyDescent="0.4">
      <c r="A41" s="344"/>
      <c r="B41" s="341"/>
      <c r="C41" s="339" t="s">
        <v>46</v>
      </c>
      <c r="D41" s="120" t="s">
        <v>20</v>
      </c>
      <c r="E41" s="120">
        <v>120</v>
      </c>
      <c r="F41" s="120">
        <v>1102041.6599999999</v>
      </c>
      <c r="G41" s="120">
        <v>201726.48</v>
      </c>
      <c r="H41" s="120">
        <v>0</v>
      </c>
      <c r="I41" s="120">
        <v>0</v>
      </c>
      <c r="J41" s="120">
        <v>0</v>
      </c>
      <c r="K41" s="120">
        <v>0</v>
      </c>
      <c r="L41" s="120">
        <v>1763960</v>
      </c>
      <c r="M41" s="120">
        <v>401840</v>
      </c>
      <c r="N41" s="120">
        <v>175250</v>
      </c>
      <c r="O41" s="120">
        <v>184280</v>
      </c>
      <c r="P41" s="120">
        <v>1107600</v>
      </c>
      <c r="Q41" s="124">
        <f t="shared" ref="Q41:Q48" si="1">ROUND((F41+G41+H41+I41+J41+K41+L41+O41+P41)*19.45%,2)</f>
        <v>847943.78</v>
      </c>
    </row>
    <row r="42" spans="1:17" ht="15" thickBot="1" x14ac:dyDescent="0.4">
      <c r="A42" s="344"/>
      <c r="B42" s="341"/>
      <c r="C42" s="340"/>
      <c r="D42" s="120" t="s">
        <v>47</v>
      </c>
      <c r="E42" s="120">
        <v>5</v>
      </c>
      <c r="F42" s="120">
        <v>48391.42</v>
      </c>
      <c r="G42" s="120">
        <v>9154.16</v>
      </c>
      <c r="H42" s="120">
        <v>13796.85</v>
      </c>
      <c r="I42" s="120">
        <v>0</v>
      </c>
      <c r="J42" s="120">
        <v>0</v>
      </c>
      <c r="K42" s="120">
        <v>0</v>
      </c>
      <c r="L42" s="120"/>
      <c r="M42" s="120"/>
      <c r="N42" s="120"/>
      <c r="O42" s="120"/>
      <c r="P42" s="120"/>
      <c r="Q42" s="124">
        <f t="shared" si="1"/>
        <v>13876.1</v>
      </c>
    </row>
    <row r="43" spans="1:17" ht="15" thickBot="1" x14ac:dyDescent="0.4">
      <c r="A43" s="344"/>
      <c r="B43" s="341"/>
      <c r="C43" s="339" t="s">
        <v>48</v>
      </c>
      <c r="D43" s="120" t="s">
        <v>20</v>
      </c>
      <c r="E43" s="120">
        <v>342</v>
      </c>
      <c r="F43" s="120">
        <v>2683362.5699999998</v>
      </c>
      <c r="G43" s="120">
        <v>472229.16</v>
      </c>
      <c r="H43" s="120">
        <v>0</v>
      </c>
      <c r="I43" s="120">
        <v>0</v>
      </c>
      <c r="J43" s="120">
        <v>0</v>
      </c>
      <c r="K43" s="120">
        <v>600</v>
      </c>
      <c r="L43" s="120">
        <v>3087030</v>
      </c>
      <c r="M43" s="120">
        <v>918530</v>
      </c>
      <c r="N43" s="120">
        <v>533320</v>
      </c>
      <c r="O43" s="120">
        <v>470410</v>
      </c>
      <c r="P43" s="120">
        <v>2475110</v>
      </c>
      <c r="Q43" s="124">
        <f t="shared" si="1"/>
        <v>1787210.27</v>
      </c>
    </row>
    <row r="44" spans="1:17" ht="15" thickBot="1" x14ac:dyDescent="0.4">
      <c r="A44" s="344"/>
      <c r="B44" s="341"/>
      <c r="C44" s="340"/>
      <c r="D44" s="120" t="s">
        <v>47</v>
      </c>
      <c r="E44" s="120">
        <v>14</v>
      </c>
      <c r="F44" s="120">
        <v>133109.25</v>
      </c>
      <c r="G44" s="120">
        <v>25601.7</v>
      </c>
      <c r="H44" s="120">
        <v>38744.69</v>
      </c>
      <c r="I44" s="120">
        <v>0</v>
      </c>
      <c r="J44" s="120">
        <v>0</v>
      </c>
      <c r="K44" s="120">
        <v>0</v>
      </c>
      <c r="L44" s="120"/>
      <c r="M44" s="120"/>
      <c r="N44" s="120"/>
      <c r="O44" s="120"/>
      <c r="P44" s="120"/>
      <c r="Q44" s="124">
        <f t="shared" si="1"/>
        <v>38405.120000000003</v>
      </c>
    </row>
    <row r="45" spans="1:17" ht="15" thickBot="1" x14ac:dyDescent="0.4">
      <c r="A45" s="344"/>
      <c r="B45" s="341"/>
      <c r="C45" s="339" t="s">
        <v>52</v>
      </c>
      <c r="D45" s="120" t="s">
        <v>20</v>
      </c>
      <c r="E45" s="120">
        <v>735</v>
      </c>
      <c r="F45" s="120">
        <v>4725022.87</v>
      </c>
      <c r="G45" s="120">
        <v>580052.31999999995</v>
      </c>
      <c r="H45" s="120">
        <v>0</v>
      </c>
      <c r="I45" s="120">
        <v>0</v>
      </c>
      <c r="J45" s="120">
        <v>0</v>
      </c>
      <c r="K45" s="120">
        <v>0</v>
      </c>
      <c r="L45" s="120">
        <v>5855490</v>
      </c>
      <c r="M45" s="120">
        <v>843680</v>
      </c>
      <c r="N45" s="120">
        <v>563600</v>
      </c>
      <c r="O45" s="120">
        <v>1085860</v>
      </c>
      <c r="P45" s="120">
        <v>3785460</v>
      </c>
      <c r="Q45" s="124">
        <f t="shared" si="1"/>
        <v>3118201.67</v>
      </c>
    </row>
    <row r="46" spans="1:17" ht="15" thickBot="1" x14ac:dyDescent="0.4">
      <c r="A46" s="344"/>
      <c r="B46" s="341"/>
      <c r="C46" s="340"/>
      <c r="D46" s="120" t="s">
        <v>47</v>
      </c>
      <c r="E46" s="120">
        <v>4</v>
      </c>
      <c r="F46" s="120">
        <v>29281.93</v>
      </c>
      <c r="G46" s="120">
        <v>4093.68</v>
      </c>
      <c r="H46" s="120">
        <v>5414.78</v>
      </c>
      <c r="I46" s="120">
        <v>0</v>
      </c>
      <c r="J46" s="120">
        <v>0</v>
      </c>
      <c r="K46" s="120">
        <v>0</v>
      </c>
      <c r="L46" s="120"/>
      <c r="M46" s="120"/>
      <c r="N46" s="120"/>
      <c r="O46" s="120"/>
      <c r="P46" s="120"/>
      <c r="Q46" s="124">
        <f t="shared" si="1"/>
        <v>7544.73</v>
      </c>
    </row>
    <row r="47" spans="1:17" ht="15" thickBot="1" x14ac:dyDescent="0.4">
      <c r="A47" s="344"/>
      <c r="B47" s="341"/>
      <c r="C47" s="120" t="s">
        <v>50</v>
      </c>
      <c r="D47" s="120" t="s">
        <v>20</v>
      </c>
      <c r="E47" s="120">
        <v>54</v>
      </c>
      <c r="F47" s="120">
        <v>262028.65</v>
      </c>
      <c r="G47" s="120">
        <v>23081.52</v>
      </c>
      <c r="H47" s="120">
        <v>0</v>
      </c>
      <c r="I47" s="120">
        <v>0</v>
      </c>
      <c r="J47" s="120">
        <v>0</v>
      </c>
      <c r="K47" s="120">
        <v>0</v>
      </c>
      <c r="L47" s="120">
        <v>338700</v>
      </c>
      <c r="M47" s="120">
        <v>23940</v>
      </c>
      <c r="N47" s="120">
        <v>0</v>
      </c>
      <c r="O47" s="120">
        <v>106340</v>
      </c>
      <c r="P47" s="120">
        <v>206980</v>
      </c>
      <c r="Q47" s="124">
        <f t="shared" si="1"/>
        <v>182271.82</v>
      </c>
    </row>
    <row r="48" spans="1:17" ht="15" thickBot="1" x14ac:dyDescent="0.4">
      <c r="A48" s="344"/>
      <c r="B48" s="342"/>
      <c r="C48" s="120" t="s">
        <v>51</v>
      </c>
      <c r="D48" s="120" t="s">
        <v>20</v>
      </c>
      <c r="E48" s="120">
        <v>53</v>
      </c>
      <c r="F48" s="120">
        <v>234529.52</v>
      </c>
      <c r="G48" s="120">
        <v>38245</v>
      </c>
      <c r="H48" s="120">
        <v>0</v>
      </c>
      <c r="I48" s="120">
        <v>0</v>
      </c>
      <c r="J48" s="120">
        <v>120869.96</v>
      </c>
      <c r="K48" s="120">
        <v>0</v>
      </c>
      <c r="L48" s="120">
        <v>389945</v>
      </c>
      <c r="M48" s="120">
        <v>92204</v>
      </c>
      <c r="N48" s="120">
        <v>57741</v>
      </c>
      <c r="O48" s="120">
        <v>17158</v>
      </c>
      <c r="P48" s="120">
        <v>245287</v>
      </c>
      <c r="Q48" s="124">
        <f t="shared" si="1"/>
        <v>203453.71</v>
      </c>
    </row>
    <row r="49" spans="1:19" ht="15" thickBot="1" x14ac:dyDescent="0.4">
      <c r="A49" s="344"/>
      <c r="B49" s="335">
        <v>2025</v>
      </c>
      <c r="C49" s="123" t="s">
        <v>44</v>
      </c>
      <c r="D49" s="123" t="s">
        <v>45</v>
      </c>
      <c r="E49" s="123">
        <v>23</v>
      </c>
      <c r="F49" s="123">
        <v>375549.15</v>
      </c>
      <c r="G49" s="123">
        <v>68034.899999999994</v>
      </c>
      <c r="H49" s="123">
        <v>0</v>
      </c>
      <c r="I49" s="123">
        <v>65273.34</v>
      </c>
      <c r="J49" s="123">
        <v>0</v>
      </c>
      <c r="K49" s="123">
        <v>3000</v>
      </c>
      <c r="L49" s="125">
        <v>304200</v>
      </c>
      <c r="M49" s="125">
        <v>95000</v>
      </c>
      <c r="N49" s="125">
        <v>0</v>
      </c>
      <c r="O49" s="125">
        <v>836</v>
      </c>
      <c r="P49" s="125">
        <v>407602</v>
      </c>
      <c r="Q49" s="124">
        <f>ROUND((F49+G49+H49+I49+J49+K49+L49+O49+P49)*19.48%,2)</f>
        <v>238531.7</v>
      </c>
      <c r="R49" s="122"/>
      <c r="S49" s="122"/>
    </row>
    <row r="50" spans="1:19" ht="15" thickBot="1" x14ac:dyDescent="0.4">
      <c r="A50" s="344"/>
      <c r="B50" s="341"/>
      <c r="C50" s="339" t="s">
        <v>46</v>
      </c>
      <c r="D50" s="120" t="s">
        <v>20</v>
      </c>
      <c r="E50" s="120">
        <v>125</v>
      </c>
      <c r="F50" s="120">
        <v>1222501.1299999999</v>
      </c>
      <c r="G50" s="120">
        <v>222305.9</v>
      </c>
      <c r="H50" s="120">
        <v>0</v>
      </c>
      <c r="I50" s="120">
        <v>0</v>
      </c>
      <c r="J50" s="120">
        <v>0</v>
      </c>
      <c r="K50" s="120">
        <v>2600</v>
      </c>
      <c r="L50" s="121">
        <v>1043630</v>
      </c>
      <c r="M50" s="121">
        <v>364510</v>
      </c>
      <c r="N50" s="121">
        <v>206270</v>
      </c>
      <c r="O50" s="121">
        <v>169820</v>
      </c>
      <c r="P50" s="121">
        <v>1421690</v>
      </c>
      <c r="Q50" s="124">
        <f t="shared" ref="Q50:Q57" si="2">ROUND((F50+G50+H50+I50+J50+K50+L50+O50+P50)*19.48%,2)</f>
        <v>795280.16</v>
      </c>
    </row>
    <row r="51" spans="1:19" ht="15" thickBot="1" x14ac:dyDescent="0.4">
      <c r="A51" s="344"/>
      <c r="B51" s="341"/>
      <c r="C51" s="340"/>
      <c r="D51" s="120" t="s">
        <v>47</v>
      </c>
      <c r="E51" s="120">
        <v>5</v>
      </c>
      <c r="F51" s="120">
        <v>50811.040000000001</v>
      </c>
      <c r="G51" s="120">
        <v>9800.09</v>
      </c>
      <c r="H51" s="120">
        <v>15041.83</v>
      </c>
      <c r="I51" s="120">
        <v>0</v>
      </c>
      <c r="J51" s="120">
        <v>0</v>
      </c>
      <c r="K51" s="120">
        <v>0</v>
      </c>
      <c r="L51" s="121"/>
      <c r="M51" s="121"/>
      <c r="N51" s="121"/>
      <c r="O51" s="121"/>
      <c r="P51" s="121"/>
      <c r="Q51" s="124">
        <f t="shared" si="2"/>
        <v>14737.2</v>
      </c>
    </row>
    <row r="52" spans="1:19" ht="15" thickBot="1" x14ac:dyDescent="0.4">
      <c r="A52" s="344"/>
      <c r="B52" s="341"/>
      <c r="C52" s="339" t="s">
        <v>48</v>
      </c>
      <c r="D52" s="120" t="s">
        <v>20</v>
      </c>
      <c r="E52" s="120">
        <v>329</v>
      </c>
      <c r="F52" s="120">
        <v>2693960.83</v>
      </c>
      <c r="G52" s="120">
        <v>476539.36</v>
      </c>
      <c r="H52" s="120">
        <v>0</v>
      </c>
      <c r="I52" s="120">
        <v>0</v>
      </c>
      <c r="J52" s="120">
        <v>0</v>
      </c>
      <c r="K52" s="120">
        <v>2200</v>
      </c>
      <c r="L52" s="121">
        <v>1705260</v>
      </c>
      <c r="M52" s="121">
        <v>710880</v>
      </c>
      <c r="N52" s="121">
        <v>239260</v>
      </c>
      <c r="O52" s="121">
        <v>499840</v>
      </c>
      <c r="P52" s="121">
        <v>3038290</v>
      </c>
      <c r="Q52" s="124">
        <f t="shared" si="2"/>
        <v>1639454.37</v>
      </c>
    </row>
    <row r="53" spans="1:19" ht="15" thickBot="1" x14ac:dyDescent="0.4">
      <c r="A53" s="344"/>
      <c r="B53" s="341"/>
      <c r="C53" s="340"/>
      <c r="D53" s="120" t="s">
        <v>47</v>
      </c>
      <c r="E53" s="120">
        <v>16</v>
      </c>
      <c r="F53" s="120">
        <v>158256.70000000001</v>
      </c>
      <c r="G53" s="120">
        <v>29101.11</v>
      </c>
      <c r="H53" s="120">
        <v>52385.57</v>
      </c>
      <c r="I53" s="120">
        <v>0</v>
      </c>
      <c r="J53" s="120">
        <v>0</v>
      </c>
      <c r="K53" s="120">
        <v>600</v>
      </c>
      <c r="L53" s="121"/>
      <c r="M53" s="121"/>
      <c r="N53" s="121"/>
      <c r="O53" s="121"/>
      <c r="P53" s="121"/>
      <c r="Q53" s="124">
        <f t="shared" si="2"/>
        <v>46818.89</v>
      </c>
    </row>
    <row r="54" spans="1:19" ht="15" thickBot="1" x14ac:dyDescent="0.4">
      <c r="A54" s="344"/>
      <c r="B54" s="341"/>
      <c r="C54" s="339" t="s">
        <v>52</v>
      </c>
      <c r="D54" s="120" t="s">
        <v>20</v>
      </c>
      <c r="E54" s="120">
        <v>749</v>
      </c>
      <c r="F54" s="120">
        <v>5069783.22</v>
      </c>
      <c r="G54" s="120">
        <v>6300400.0099999998</v>
      </c>
      <c r="H54" s="120">
        <v>0</v>
      </c>
      <c r="I54" s="120">
        <v>0</v>
      </c>
      <c r="J54" s="120">
        <v>0</v>
      </c>
      <c r="K54" s="120">
        <v>800</v>
      </c>
      <c r="L54" s="121">
        <v>3361480</v>
      </c>
      <c r="M54" s="121">
        <v>810180</v>
      </c>
      <c r="N54" s="121">
        <v>624970</v>
      </c>
      <c r="O54" s="121">
        <v>1123090</v>
      </c>
      <c r="P54" s="121">
        <v>4821680</v>
      </c>
      <c r="Q54" s="124">
        <f t="shared" si="2"/>
        <v>4027925.03</v>
      </c>
    </row>
    <row r="55" spans="1:19" ht="15" thickBot="1" x14ac:dyDescent="0.4">
      <c r="A55" s="344"/>
      <c r="B55" s="341"/>
      <c r="C55" s="340"/>
      <c r="D55" s="120" t="s">
        <v>47</v>
      </c>
      <c r="E55" s="120">
        <v>5</v>
      </c>
      <c r="F55" s="120">
        <v>36949.1</v>
      </c>
      <c r="G55" s="120">
        <v>5335.85</v>
      </c>
      <c r="H55" s="120">
        <v>7372.58</v>
      </c>
      <c r="I55" s="120">
        <v>0</v>
      </c>
      <c r="J55" s="120">
        <v>0</v>
      </c>
      <c r="K55" s="120">
        <v>0</v>
      </c>
      <c r="L55" s="121"/>
      <c r="M55" s="121"/>
      <c r="N55" s="121"/>
      <c r="O55" s="121"/>
      <c r="P55" s="121"/>
      <c r="Q55" s="124">
        <f t="shared" si="2"/>
        <v>9673.2900000000009</v>
      </c>
    </row>
    <row r="56" spans="1:19" ht="15" thickBot="1" x14ac:dyDescent="0.4">
      <c r="A56" s="344"/>
      <c r="B56" s="341"/>
      <c r="C56" s="120" t="s">
        <v>50</v>
      </c>
      <c r="D56" s="120" t="s">
        <v>20</v>
      </c>
      <c r="E56" s="120">
        <v>37</v>
      </c>
      <c r="F56" s="120">
        <v>226803.27</v>
      </c>
      <c r="G56" s="120">
        <v>16242.99</v>
      </c>
      <c r="H56" s="120">
        <v>0</v>
      </c>
      <c r="I56" s="120">
        <v>0</v>
      </c>
      <c r="J56" s="120">
        <v>0</v>
      </c>
      <c r="K56" s="120">
        <v>0</v>
      </c>
      <c r="L56" s="121">
        <v>185700</v>
      </c>
      <c r="M56" s="121">
        <v>15910</v>
      </c>
      <c r="N56" s="121">
        <v>0</v>
      </c>
      <c r="O56" s="121">
        <v>60150</v>
      </c>
      <c r="P56" s="121">
        <v>250740</v>
      </c>
      <c r="Q56" s="124">
        <f t="shared" si="2"/>
        <v>144081.14000000001</v>
      </c>
    </row>
    <row r="57" spans="1:19" ht="15" thickBot="1" x14ac:dyDescent="0.4">
      <c r="A57" s="344"/>
      <c r="B57" s="341"/>
      <c r="C57" s="120" t="s">
        <v>51</v>
      </c>
      <c r="D57" s="120" t="s">
        <v>20</v>
      </c>
      <c r="E57" s="120">
        <v>39</v>
      </c>
      <c r="F57" s="120">
        <v>167913.25</v>
      </c>
      <c r="G57" s="120">
        <v>28427.27</v>
      </c>
      <c r="H57" s="120">
        <v>0</v>
      </c>
      <c r="I57" s="120">
        <v>0</v>
      </c>
      <c r="J57" s="120">
        <v>67155.91</v>
      </c>
      <c r="K57" s="120">
        <v>0</v>
      </c>
      <c r="L57" s="121">
        <v>122400</v>
      </c>
      <c r="M57" s="121">
        <v>85398</v>
      </c>
      <c r="N57" s="121">
        <v>21502</v>
      </c>
      <c r="O57" s="121">
        <v>1180</v>
      </c>
      <c r="P57" s="121">
        <v>285263</v>
      </c>
      <c r="Q57" s="124">
        <f t="shared" si="2"/>
        <v>130971.72</v>
      </c>
    </row>
  </sheetData>
  <autoFilter ref="A3:Q57" xr:uid="{1DA81019-B083-4CC4-9FCA-8E5E1CCEC4C8}"/>
  <mergeCells count="27">
    <mergeCell ref="A1:Q1"/>
    <mergeCell ref="A2:Q2"/>
    <mergeCell ref="C5:C6"/>
    <mergeCell ref="C7:C8"/>
    <mergeCell ref="C9:C10"/>
    <mergeCell ref="A4:A57"/>
    <mergeCell ref="B4:B12"/>
    <mergeCell ref="B13:B21"/>
    <mergeCell ref="C14:C15"/>
    <mergeCell ref="C16:C17"/>
    <mergeCell ref="C18:C19"/>
    <mergeCell ref="B22:B30"/>
    <mergeCell ref="C32:C33"/>
    <mergeCell ref="C34:C35"/>
    <mergeCell ref="C36:C37"/>
    <mergeCell ref="B40:B48"/>
    <mergeCell ref="C23:C24"/>
    <mergeCell ref="C25:C26"/>
    <mergeCell ref="C27:C28"/>
    <mergeCell ref="B31:B39"/>
    <mergeCell ref="B49:B57"/>
    <mergeCell ref="C50:C51"/>
    <mergeCell ref="C52:C53"/>
    <mergeCell ref="C54:C55"/>
    <mergeCell ref="C41:C42"/>
    <mergeCell ref="C43:C44"/>
    <mergeCell ref="C45:C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4A70-57A4-4C30-98B2-D6185AC2D3B7}">
  <dimension ref="A1:T98"/>
  <sheetViews>
    <sheetView topLeftCell="A3" workbookViewId="0">
      <selection activeCell="A3" sqref="A1:XFD1048576"/>
    </sheetView>
  </sheetViews>
  <sheetFormatPr defaultColWidth="8.7265625" defaultRowHeight="14.5" x14ac:dyDescent="0.35"/>
  <cols>
    <col min="1" max="1" width="11.08984375" style="7" customWidth="1"/>
    <col min="2" max="2" width="10" style="138" customWidth="1"/>
    <col min="3" max="3" width="43.26953125" style="7" customWidth="1"/>
    <col min="4" max="4" width="23.453125" style="7" customWidth="1"/>
    <col min="5" max="5" width="15.453125" style="7" customWidth="1"/>
    <col min="6" max="7" width="15.7265625" style="7" customWidth="1"/>
    <col min="8" max="8" width="13.90625" style="7" customWidth="1"/>
    <col min="9" max="9" width="15.7265625" style="7" customWidth="1"/>
    <col min="10" max="10" width="12.08984375" style="7" customWidth="1"/>
    <col min="11" max="11" width="13.26953125" style="7" customWidth="1"/>
    <col min="12" max="12" width="15.7265625" style="7" customWidth="1"/>
    <col min="13" max="14" width="13.26953125" style="7" customWidth="1"/>
    <col min="15" max="15" width="13" style="7" customWidth="1"/>
    <col min="16" max="16" width="15.7265625" style="7" customWidth="1"/>
    <col min="17" max="17" width="13" style="7" customWidth="1"/>
    <col min="18" max="18" width="11.7265625" style="7" customWidth="1"/>
    <col min="19" max="16384" width="8.7265625" style="7"/>
  </cols>
  <sheetData>
    <row r="1" spans="1:18" s="126" customFormat="1" ht="28.9" customHeight="1" x14ac:dyDescent="0.35">
      <c r="A1" s="347" t="s">
        <v>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</row>
    <row r="2" spans="1:18" ht="60" customHeight="1" x14ac:dyDescent="0.35">
      <c r="A2" s="348" t="s">
        <v>53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18" ht="58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27" t="s">
        <v>7</v>
      </c>
      <c r="G3" s="127" t="s">
        <v>8</v>
      </c>
      <c r="H3" s="127" t="s">
        <v>9</v>
      </c>
      <c r="I3" s="127" t="s">
        <v>10</v>
      </c>
      <c r="J3" s="127" t="s">
        <v>11</v>
      </c>
      <c r="K3" s="127" t="s">
        <v>12</v>
      </c>
      <c r="L3" s="127" t="s">
        <v>13</v>
      </c>
      <c r="M3" s="127" t="s">
        <v>14</v>
      </c>
      <c r="N3" s="127" t="s">
        <v>15</v>
      </c>
      <c r="O3" s="127" t="s">
        <v>16</v>
      </c>
      <c r="P3" s="127" t="s">
        <v>17</v>
      </c>
      <c r="Q3" s="127" t="s">
        <v>18</v>
      </c>
    </row>
    <row r="4" spans="1:18" ht="15" thickBot="1" x14ac:dyDescent="0.4">
      <c r="A4" s="5"/>
      <c r="B4" s="127"/>
      <c r="C4" s="127"/>
      <c r="D4" s="127"/>
      <c r="E4" s="298"/>
      <c r="F4" s="351" t="s">
        <v>54</v>
      </c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3"/>
    </row>
    <row r="5" spans="1:18" s="4" customFormat="1" x14ac:dyDescent="0.35">
      <c r="A5" s="354" t="s">
        <v>61</v>
      </c>
      <c r="B5" s="356">
        <v>2020</v>
      </c>
      <c r="C5" s="133" t="s">
        <v>44</v>
      </c>
      <c r="D5" s="133" t="s">
        <v>55</v>
      </c>
      <c r="E5" s="133">
        <v>8</v>
      </c>
      <c r="F5" s="134">
        <f>131.67+581.47+93.27</f>
        <v>806.41</v>
      </c>
      <c r="G5" s="134">
        <f>22.72+87.6+18.65</f>
        <v>128.97</v>
      </c>
      <c r="H5" s="134">
        <v>0</v>
      </c>
      <c r="I5" s="134">
        <f>42.16+175.71+22.96</f>
        <v>240.83</v>
      </c>
      <c r="J5" s="134">
        <v>0</v>
      </c>
      <c r="K5" s="134">
        <f>34.5+6</f>
        <v>40.5</v>
      </c>
      <c r="L5" s="134">
        <f>4+7</f>
        <v>11</v>
      </c>
      <c r="M5" s="134">
        <v>9.93</v>
      </c>
      <c r="N5" s="134">
        <v>0</v>
      </c>
      <c r="O5" s="134">
        <v>20.07</v>
      </c>
      <c r="P5" s="134">
        <f>2.99+77.74+20.55</f>
        <v>101.27999999999999</v>
      </c>
      <c r="Q5" s="299">
        <v>249.99</v>
      </c>
      <c r="R5" s="3"/>
    </row>
    <row r="6" spans="1:18" s="4" customFormat="1" x14ac:dyDescent="0.35">
      <c r="A6" s="355"/>
      <c r="B6" s="357"/>
      <c r="C6" s="1" t="s">
        <v>46</v>
      </c>
      <c r="D6" s="1" t="s">
        <v>20</v>
      </c>
      <c r="E6" s="1">
        <v>9</v>
      </c>
      <c r="F6" s="2">
        <v>283.43</v>
      </c>
      <c r="G6" s="2">
        <v>39.619999999999997</v>
      </c>
      <c r="H6" s="2">
        <v>0</v>
      </c>
      <c r="I6" s="2">
        <v>0</v>
      </c>
      <c r="J6" s="2">
        <v>0</v>
      </c>
      <c r="K6" s="2">
        <v>23.19</v>
      </c>
      <c r="L6" s="2">
        <v>5.5</v>
      </c>
      <c r="M6" s="2">
        <v>0</v>
      </c>
      <c r="N6" s="2">
        <v>0</v>
      </c>
      <c r="O6" s="2">
        <v>4.7</v>
      </c>
      <c r="P6" s="2">
        <v>53.44</v>
      </c>
      <c r="Q6" s="300">
        <v>79.23</v>
      </c>
      <c r="R6" s="3"/>
    </row>
    <row r="7" spans="1:18" s="4" customFormat="1" x14ac:dyDescent="0.35">
      <c r="A7" s="355"/>
      <c r="B7" s="357"/>
      <c r="C7" s="1" t="s">
        <v>46</v>
      </c>
      <c r="D7" s="1" t="s">
        <v>47</v>
      </c>
      <c r="E7" s="1">
        <v>4</v>
      </c>
      <c r="F7" s="2">
        <v>185.86</v>
      </c>
      <c r="G7" s="2">
        <v>31.47</v>
      </c>
      <c r="H7" s="2">
        <v>51.93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0.5</v>
      </c>
      <c r="P7" s="2">
        <v>29.66</v>
      </c>
      <c r="Q7" s="300">
        <v>58.7</v>
      </c>
      <c r="R7" s="3"/>
    </row>
    <row r="8" spans="1:18" s="131" customFormat="1" x14ac:dyDescent="0.35">
      <c r="A8" s="355"/>
      <c r="B8" s="357"/>
      <c r="C8" s="128" t="s">
        <v>48</v>
      </c>
      <c r="D8" s="128" t="s">
        <v>20</v>
      </c>
      <c r="E8" s="128">
        <v>21</v>
      </c>
      <c r="F8" s="129">
        <v>1656.87</v>
      </c>
      <c r="G8" s="129">
        <v>251.81</v>
      </c>
      <c r="H8" s="129">
        <v>0</v>
      </c>
      <c r="I8" s="129">
        <v>0</v>
      </c>
      <c r="J8" s="129">
        <v>0</v>
      </c>
      <c r="K8" s="129">
        <v>47.37</v>
      </c>
      <c r="L8" s="129">
        <v>21.5</v>
      </c>
      <c r="M8" s="129">
        <v>15.12</v>
      </c>
      <c r="N8" s="129">
        <v>64.37</v>
      </c>
      <c r="O8" s="129">
        <v>25.07</v>
      </c>
      <c r="P8" s="129">
        <v>85.91</v>
      </c>
      <c r="Q8" s="301">
        <v>404.76</v>
      </c>
      <c r="R8" s="130"/>
    </row>
    <row r="9" spans="1:18" s="131" customFormat="1" x14ac:dyDescent="0.35">
      <c r="A9" s="355"/>
      <c r="B9" s="357"/>
      <c r="C9" s="172" t="s">
        <v>470</v>
      </c>
      <c r="D9" s="302" t="s">
        <v>47</v>
      </c>
      <c r="E9" s="302">
        <v>6</v>
      </c>
      <c r="F9" s="302">
        <v>304.26</v>
      </c>
      <c r="G9" s="302">
        <v>40.67</v>
      </c>
      <c r="H9" s="302">
        <v>97.37</v>
      </c>
      <c r="I9" s="302">
        <v>0</v>
      </c>
      <c r="J9" s="302">
        <v>0</v>
      </c>
      <c r="K9" s="302">
        <v>18</v>
      </c>
      <c r="L9" s="302">
        <v>0</v>
      </c>
      <c r="M9" s="302">
        <v>0</v>
      </c>
      <c r="N9" s="302">
        <v>0</v>
      </c>
      <c r="O9" s="302">
        <v>1.65</v>
      </c>
      <c r="P9" s="302">
        <v>31.38</v>
      </c>
      <c r="Q9" s="303">
        <v>118.34</v>
      </c>
      <c r="R9" s="130"/>
    </row>
    <row r="10" spans="1:18" s="4" customFormat="1" x14ac:dyDescent="0.35">
      <c r="A10" s="355"/>
      <c r="B10" s="357"/>
      <c r="C10" s="172" t="s">
        <v>52</v>
      </c>
      <c r="D10" s="172" t="s">
        <v>20</v>
      </c>
      <c r="E10" s="172">
        <v>52</v>
      </c>
      <c r="F10" s="265">
        <v>2106.3200000000002</v>
      </c>
      <c r="G10" s="265">
        <v>206.53</v>
      </c>
      <c r="H10" s="265">
        <v>0</v>
      </c>
      <c r="I10" s="265">
        <v>0</v>
      </c>
      <c r="J10" s="265">
        <v>0</v>
      </c>
      <c r="K10" s="265">
        <v>59.59</v>
      </c>
      <c r="L10" s="265">
        <v>13.5</v>
      </c>
      <c r="M10" s="265">
        <v>28.55</v>
      </c>
      <c r="N10" s="265">
        <v>35.19</v>
      </c>
      <c r="O10" s="265">
        <v>51.43</v>
      </c>
      <c r="P10" s="265">
        <v>213.29</v>
      </c>
      <c r="Q10" s="304">
        <v>509.31</v>
      </c>
      <c r="R10" s="3"/>
    </row>
    <row r="11" spans="1:18" s="4" customFormat="1" ht="15" thickBot="1" x14ac:dyDescent="0.4">
      <c r="A11" s="355"/>
      <c r="B11" s="358"/>
      <c r="C11" s="226" t="s">
        <v>471</v>
      </c>
      <c r="D11" s="226" t="s">
        <v>20</v>
      </c>
      <c r="E11" s="226">
        <v>12</v>
      </c>
      <c r="F11" s="226">
        <v>555.26199999999994</v>
      </c>
      <c r="G11" s="226">
        <v>102.1204</v>
      </c>
      <c r="H11" s="226">
        <v>0</v>
      </c>
      <c r="I11" s="226">
        <v>0</v>
      </c>
      <c r="J11" s="226">
        <v>39.8752</v>
      </c>
      <c r="K11" s="226">
        <v>68.869560000000007</v>
      </c>
      <c r="L11" s="226">
        <v>12</v>
      </c>
      <c r="M11" s="226">
        <v>0</v>
      </c>
      <c r="N11" s="226">
        <v>0</v>
      </c>
      <c r="O11" s="226">
        <v>16.5397</v>
      </c>
      <c r="P11" s="226">
        <v>48.641280000000002</v>
      </c>
      <c r="Q11" s="305">
        <v>146.66</v>
      </c>
      <c r="R11" s="3"/>
    </row>
    <row r="12" spans="1:18" s="4" customFormat="1" x14ac:dyDescent="0.35">
      <c r="A12" s="355"/>
      <c r="B12" s="359">
        <v>2021</v>
      </c>
      <c r="C12" s="229" t="s">
        <v>44</v>
      </c>
      <c r="D12" s="229" t="s">
        <v>55</v>
      </c>
      <c r="E12" s="229">
        <v>7</v>
      </c>
      <c r="F12" s="263">
        <f>149.96+578.86+139.89</f>
        <v>868.71</v>
      </c>
      <c r="G12" s="263">
        <f>27.42+89.92+26.9</f>
        <v>144.24</v>
      </c>
      <c r="H12" s="263">
        <v>0</v>
      </c>
      <c r="I12" s="263">
        <f>49.99+170.18+33.56</f>
        <v>253.73000000000002</v>
      </c>
      <c r="J12" s="263">
        <v>0</v>
      </c>
      <c r="K12" s="263">
        <f>12+28.6</f>
        <v>40.6</v>
      </c>
      <c r="L12" s="263">
        <f>16.57+81.5+14</f>
        <v>112.07</v>
      </c>
      <c r="M12" s="263">
        <v>0</v>
      </c>
      <c r="N12" s="263">
        <v>0</v>
      </c>
      <c r="O12" s="263">
        <f>28+33.39+8.4</f>
        <v>69.790000000000006</v>
      </c>
      <c r="P12" s="263">
        <f>16.58+50.15+26.86</f>
        <v>93.589999999999989</v>
      </c>
      <c r="Q12" s="306">
        <v>217.76</v>
      </c>
      <c r="R12" s="3"/>
    </row>
    <row r="13" spans="1:18" s="4" customFormat="1" x14ac:dyDescent="0.35">
      <c r="A13" s="355"/>
      <c r="B13" s="360"/>
      <c r="C13" s="172" t="s">
        <v>46</v>
      </c>
      <c r="D13" s="172" t="s">
        <v>20</v>
      </c>
      <c r="E13" s="172">
        <v>3</v>
      </c>
      <c r="F13" s="265">
        <v>177.45</v>
      </c>
      <c r="G13" s="265">
        <v>27.52</v>
      </c>
      <c r="H13" s="265">
        <v>0</v>
      </c>
      <c r="I13" s="265">
        <v>0</v>
      </c>
      <c r="J13" s="265">
        <v>0</v>
      </c>
      <c r="K13" s="265">
        <v>38.630000000000003</v>
      </c>
      <c r="L13" s="265">
        <v>30.4</v>
      </c>
      <c r="M13" s="265">
        <v>23.62</v>
      </c>
      <c r="N13" s="265">
        <v>0</v>
      </c>
      <c r="O13" s="265">
        <v>16.14</v>
      </c>
      <c r="P13" s="265">
        <v>14.91</v>
      </c>
      <c r="Q13" s="304">
        <v>38.89</v>
      </c>
      <c r="R13" s="3"/>
    </row>
    <row r="14" spans="1:18" s="4" customFormat="1" x14ac:dyDescent="0.35">
      <c r="A14" s="355"/>
      <c r="B14" s="360"/>
      <c r="C14" s="172" t="s">
        <v>472</v>
      </c>
      <c r="D14" s="172" t="s">
        <v>47</v>
      </c>
      <c r="E14" s="172">
        <v>10</v>
      </c>
      <c r="F14" s="172">
        <v>559.76</v>
      </c>
      <c r="G14" s="172">
        <v>90.26</v>
      </c>
      <c r="H14" s="172">
        <v>128.38999999999999</v>
      </c>
      <c r="I14" s="172">
        <v>0</v>
      </c>
      <c r="J14" s="172">
        <v>0</v>
      </c>
      <c r="K14" s="172">
        <v>18.830000000000002</v>
      </c>
      <c r="L14" s="172">
        <v>43.56</v>
      </c>
      <c r="M14" s="172">
        <v>23.62</v>
      </c>
      <c r="N14" s="172">
        <v>0</v>
      </c>
      <c r="O14" s="172">
        <v>8.3699999999999992</v>
      </c>
      <c r="P14" s="172">
        <v>76.56</v>
      </c>
      <c r="Q14" s="307">
        <v>184.42</v>
      </c>
      <c r="R14" s="3"/>
    </row>
    <row r="15" spans="1:18" s="4" customFormat="1" x14ac:dyDescent="0.35">
      <c r="A15" s="355"/>
      <c r="B15" s="360"/>
      <c r="C15" s="172" t="s">
        <v>48</v>
      </c>
      <c r="D15" s="172" t="s">
        <v>20</v>
      </c>
      <c r="E15" s="172">
        <v>32</v>
      </c>
      <c r="F15" s="265">
        <v>1833.46</v>
      </c>
      <c r="G15" s="265">
        <v>291.74</v>
      </c>
      <c r="H15" s="265">
        <v>0</v>
      </c>
      <c r="I15" s="265">
        <v>0</v>
      </c>
      <c r="J15" s="265">
        <v>0</v>
      </c>
      <c r="K15" s="265">
        <v>134.77000000000001</v>
      </c>
      <c r="L15" s="265">
        <v>122.86</v>
      </c>
      <c r="M15" s="265">
        <v>21.25</v>
      </c>
      <c r="N15" s="265">
        <v>0</v>
      </c>
      <c r="O15" s="265">
        <v>126.41</v>
      </c>
      <c r="P15" s="265">
        <v>184.94</v>
      </c>
      <c r="Q15" s="304">
        <v>519.27</v>
      </c>
      <c r="R15" s="3"/>
    </row>
    <row r="16" spans="1:18" s="4" customFormat="1" x14ac:dyDescent="0.35">
      <c r="A16" s="355"/>
      <c r="B16" s="360"/>
      <c r="C16" s="172" t="s">
        <v>57</v>
      </c>
      <c r="D16" s="172" t="s">
        <v>20</v>
      </c>
      <c r="E16" s="172">
        <v>42</v>
      </c>
      <c r="F16" s="265">
        <v>2631.71</v>
      </c>
      <c r="G16" s="265">
        <v>266.26</v>
      </c>
      <c r="H16" s="265">
        <v>11.46</v>
      </c>
      <c r="I16" s="265">
        <v>0</v>
      </c>
      <c r="J16" s="265">
        <v>0</v>
      </c>
      <c r="K16" s="265">
        <v>122.63</v>
      </c>
      <c r="L16" s="265">
        <v>205.56</v>
      </c>
      <c r="M16" s="265">
        <v>13.05</v>
      </c>
      <c r="N16" s="265">
        <v>0</v>
      </c>
      <c r="O16" s="265">
        <v>188</v>
      </c>
      <c r="P16" s="265">
        <v>181.12</v>
      </c>
      <c r="Q16" s="304">
        <v>698.63</v>
      </c>
      <c r="R16" s="3"/>
    </row>
    <row r="17" spans="1:18" s="4" customFormat="1" ht="15" thickBot="1" x14ac:dyDescent="0.4">
      <c r="A17" s="355"/>
      <c r="B17" s="361"/>
      <c r="C17" s="226" t="s">
        <v>471</v>
      </c>
      <c r="D17" s="226" t="s">
        <v>20</v>
      </c>
      <c r="E17" s="226">
        <v>12</v>
      </c>
      <c r="F17" s="226">
        <v>543.63080000000002</v>
      </c>
      <c r="G17" s="226">
        <v>96.0244</v>
      </c>
      <c r="H17" s="226">
        <v>0</v>
      </c>
      <c r="I17" s="226">
        <v>0</v>
      </c>
      <c r="J17" s="226">
        <v>41.420480000000005</v>
      </c>
      <c r="K17" s="226">
        <v>86.72</v>
      </c>
      <c r="L17" s="226">
        <v>23</v>
      </c>
      <c r="M17" s="226">
        <v>22.400669999999998</v>
      </c>
      <c r="N17" s="226">
        <v>0</v>
      </c>
      <c r="O17" s="226">
        <v>50.567149999999998</v>
      </c>
      <c r="P17" s="226">
        <v>66.742260000000002</v>
      </c>
      <c r="Q17" s="305">
        <v>176.22</v>
      </c>
      <c r="R17" s="3"/>
    </row>
    <row r="18" spans="1:18" s="4" customFormat="1" x14ac:dyDescent="0.35">
      <c r="A18" s="355"/>
      <c r="B18" s="356">
        <v>2022</v>
      </c>
      <c r="C18" s="229" t="s">
        <v>44</v>
      </c>
      <c r="D18" s="229" t="s">
        <v>55</v>
      </c>
      <c r="E18" s="229">
        <v>8</v>
      </c>
      <c r="F18" s="263">
        <f>199.6+674+144</f>
        <v>1017.6</v>
      </c>
      <c r="G18" s="263">
        <f>39.7+108+29</f>
        <v>176.7</v>
      </c>
      <c r="H18" s="263">
        <v>0</v>
      </c>
      <c r="I18" s="263">
        <f>54+157+24</f>
        <v>235</v>
      </c>
      <c r="J18" s="263">
        <v>0</v>
      </c>
      <c r="K18" s="263">
        <f>12+27</f>
        <v>39</v>
      </c>
      <c r="L18" s="263">
        <f>89+209+52</f>
        <v>350</v>
      </c>
      <c r="M18" s="263">
        <v>0</v>
      </c>
      <c r="N18" s="263">
        <v>0</v>
      </c>
      <c r="O18" s="263">
        <f>4.5+32+4</f>
        <v>40.5</v>
      </c>
      <c r="P18" s="263">
        <f>19.2+67+20</f>
        <v>106.2</v>
      </c>
      <c r="Q18" s="306">
        <v>274.27</v>
      </c>
      <c r="R18" s="3"/>
    </row>
    <row r="19" spans="1:18" s="4" customFormat="1" x14ac:dyDescent="0.35">
      <c r="A19" s="355"/>
      <c r="B19" s="357"/>
      <c r="C19" s="172" t="s">
        <v>46</v>
      </c>
      <c r="D19" s="172" t="s">
        <v>20</v>
      </c>
      <c r="E19" s="172">
        <v>3</v>
      </c>
      <c r="F19" s="265">
        <v>398.92</v>
      </c>
      <c r="G19" s="265">
        <v>72.790000000000006</v>
      </c>
      <c r="H19" s="265">
        <v>0</v>
      </c>
      <c r="I19" s="265">
        <v>0</v>
      </c>
      <c r="J19" s="265">
        <v>0</v>
      </c>
      <c r="K19" s="265">
        <v>68.39</v>
      </c>
      <c r="L19" s="265">
        <v>114.6</v>
      </c>
      <c r="M19" s="265">
        <v>31</v>
      </c>
      <c r="N19" s="265">
        <v>0</v>
      </c>
      <c r="O19" s="265">
        <v>29.09</v>
      </c>
      <c r="P19" s="265">
        <v>25.26</v>
      </c>
      <c r="Q19" s="304">
        <v>136.25</v>
      </c>
      <c r="R19" s="3"/>
    </row>
    <row r="20" spans="1:18" s="4" customFormat="1" x14ac:dyDescent="0.35">
      <c r="A20" s="355"/>
      <c r="B20" s="357"/>
      <c r="C20" s="172" t="s">
        <v>472</v>
      </c>
      <c r="D20" s="172" t="s">
        <v>47</v>
      </c>
      <c r="E20" s="172">
        <v>9</v>
      </c>
      <c r="F20" s="172">
        <v>715.09</v>
      </c>
      <c r="G20" s="172">
        <v>121.63</v>
      </c>
      <c r="H20" s="172">
        <v>124.8</v>
      </c>
      <c r="I20" s="172">
        <v>0</v>
      </c>
      <c r="J20" s="172">
        <v>0</v>
      </c>
      <c r="K20" s="172">
        <v>69.59</v>
      </c>
      <c r="L20" s="172">
        <v>148</v>
      </c>
      <c r="M20" s="172">
        <v>0</v>
      </c>
      <c r="N20" s="172">
        <v>0</v>
      </c>
      <c r="O20" s="172">
        <v>10.33</v>
      </c>
      <c r="P20" s="172">
        <v>76.06</v>
      </c>
      <c r="Q20" s="307">
        <v>274.03000000000003</v>
      </c>
      <c r="R20" s="3"/>
    </row>
    <row r="21" spans="1:18" s="4" customFormat="1" x14ac:dyDescent="0.35">
      <c r="A21" s="355"/>
      <c r="B21" s="357"/>
      <c r="C21" s="172" t="s">
        <v>48</v>
      </c>
      <c r="D21" s="172" t="s">
        <v>20</v>
      </c>
      <c r="E21" s="172">
        <v>31</v>
      </c>
      <c r="F21" s="308">
        <v>2685.99</v>
      </c>
      <c r="G21" s="265">
        <v>399.28</v>
      </c>
      <c r="H21" s="265">
        <v>0</v>
      </c>
      <c r="I21" s="265">
        <v>0</v>
      </c>
      <c r="J21" s="265">
        <v>0</v>
      </c>
      <c r="K21" s="265">
        <v>158.83000000000001</v>
      </c>
      <c r="L21" s="265">
        <v>549</v>
      </c>
      <c r="M21" s="265">
        <v>50</v>
      </c>
      <c r="N21" s="265">
        <v>85</v>
      </c>
      <c r="O21" s="265">
        <v>131.58000000000001</v>
      </c>
      <c r="P21" s="265">
        <v>208.38</v>
      </c>
      <c r="Q21" s="304">
        <v>808.68</v>
      </c>
      <c r="R21" s="3"/>
    </row>
    <row r="22" spans="1:18" s="4" customFormat="1" x14ac:dyDescent="0.35">
      <c r="A22" s="355"/>
      <c r="B22" s="357"/>
      <c r="C22" s="172" t="s">
        <v>57</v>
      </c>
      <c r="D22" s="172" t="s">
        <v>20</v>
      </c>
      <c r="E22" s="172">
        <v>58</v>
      </c>
      <c r="F22" s="308">
        <v>3697</v>
      </c>
      <c r="G22" s="265">
        <v>392</v>
      </c>
      <c r="H22" s="265">
        <v>11.1</v>
      </c>
      <c r="I22" s="265">
        <v>0</v>
      </c>
      <c r="J22" s="265">
        <v>0</v>
      </c>
      <c r="K22" s="265">
        <v>261</v>
      </c>
      <c r="L22" s="265">
        <v>753</v>
      </c>
      <c r="M22" s="265">
        <v>61.3</v>
      </c>
      <c r="N22" s="265">
        <v>86</v>
      </c>
      <c r="O22" s="265">
        <v>200</v>
      </c>
      <c r="P22" s="265">
        <v>250</v>
      </c>
      <c r="Q22" s="304">
        <v>1080.4000000000001</v>
      </c>
      <c r="R22" s="3"/>
    </row>
    <row r="23" spans="1:18" s="4" customFormat="1" ht="15" thickBot="1" x14ac:dyDescent="0.4">
      <c r="A23" s="355"/>
      <c r="B23" s="358"/>
      <c r="C23" s="226" t="s">
        <v>471</v>
      </c>
      <c r="D23" s="226" t="s">
        <v>20</v>
      </c>
      <c r="E23" s="226">
        <v>8</v>
      </c>
      <c r="F23" s="226">
        <v>377.38720999999998</v>
      </c>
      <c r="G23" s="226">
        <v>59.998260000000002</v>
      </c>
      <c r="H23" s="226">
        <v>0</v>
      </c>
      <c r="I23" s="226">
        <v>0</v>
      </c>
      <c r="J23" s="226">
        <v>195.14295999999999</v>
      </c>
      <c r="K23" s="226">
        <v>26.32273</v>
      </c>
      <c r="L23" s="226">
        <v>115.1</v>
      </c>
      <c r="M23" s="226">
        <v>0</v>
      </c>
      <c r="N23" s="226">
        <v>0</v>
      </c>
      <c r="O23" s="226">
        <v>33.560469999999995</v>
      </c>
      <c r="P23" s="226">
        <v>34.578339999999997</v>
      </c>
      <c r="Q23" s="305">
        <v>138.51471000000001</v>
      </c>
      <c r="R23" s="3"/>
    </row>
    <row r="24" spans="1:18" s="4" customFormat="1" x14ac:dyDescent="0.35">
      <c r="A24" s="355"/>
      <c r="B24" s="356">
        <v>2023</v>
      </c>
      <c r="C24" s="229" t="s">
        <v>44</v>
      </c>
      <c r="D24" s="229" t="s">
        <v>55</v>
      </c>
      <c r="E24" s="229">
        <v>9</v>
      </c>
      <c r="F24" s="309">
        <f>190.57+1178.11+41.09</f>
        <v>1409.7699999999998</v>
      </c>
      <c r="G24" s="263">
        <f>38.11+197.71+9.53</f>
        <v>245.35</v>
      </c>
      <c r="H24" s="263">
        <v>0</v>
      </c>
      <c r="I24" s="263">
        <f>53.89+241.64+8.5</f>
        <v>304.02999999999997</v>
      </c>
      <c r="J24" s="263">
        <v>0</v>
      </c>
      <c r="K24" s="263">
        <f>114+648.9</f>
        <v>762.9</v>
      </c>
      <c r="L24" s="263">
        <f>9+61</f>
        <v>70</v>
      </c>
      <c r="M24" s="263">
        <v>0</v>
      </c>
      <c r="N24" s="263">
        <v>0</v>
      </c>
      <c r="O24" s="263">
        <f>2.87+6.15</f>
        <v>9.02</v>
      </c>
      <c r="P24" s="263">
        <f>23.34+82.03+16.9</f>
        <v>122.27000000000001</v>
      </c>
      <c r="Q24" s="306">
        <v>374.54</v>
      </c>
      <c r="R24" s="3"/>
    </row>
    <row r="25" spans="1:18" s="4" customFormat="1" x14ac:dyDescent="0.35">
      <c r="A25" s="355"/>
      <c r="B25" s="357"/>
      <c r="C25" s="172" t="s">
        <v>472</v>
      </c>
      <c r="D25" s="234" t="s">
        <v>47</v>
      </c>
      <c r="E25" s="234">
        <v>9</v>
      </c>
      <c r="F25" s="234">
        <v>972.72</v>
      </c>
      <c r="G25" s="234">
        <v>165.56</v>
      </c>
      <c r="H25" s="234">
        <v>170.07</v>
      </c>
      <c r="I25" s="234">
        <v>0</v>
      </c>
      <c r="J25" s="234">
        <v>0</v>
      </c>
      <c r="K25" s="234">
        <v>414.1</v>
      </c>
      <c r="L25" s="234">
        <v>39.200000000000003</v>
      </c>
      <c r="M25" s="234">
        <v>8.73</v>
      </c>
      <c r="N25" s="234">
        <v>0</v>
      </c>
      <c r="O25" s="234">
        <v>3.04</v>
      </c>
      <c r="P25" s="234">
        <v>86.7</v>
      </c>
      <c r="Q25" s="310">
        <v>327.86</v>
      </c>
      <c r="R25" s="3"/>
    </row>
    <row r="26" spans="1:18" s="4" customFormat="1" x14ac:dyDescent="0.35">
      <c r="A26" s="355"/>
      <c r="B26" s="357"/>
      <c r="C26" s="172" t="s">
        <v>46</v>
      </c>
      <c r="D26" s="172" t="s">
        <v>20</v>
      </c>
      <c r="E26" s="172">
        <v>3</v>
      </c>
      <c r="F26" s="308">
        <v>531.84</v>
      </c>
      <c r="G26" s="265">
        <v>75.069999999999993</v>
      </c>
      <c r="H26" s="271">
        <v>0</v>
      </c>
      <c r="I26" s="265">
        <v>0</v>
      </c>
      <c r="J26" s="265">
        <v>0</v>
      </c>
      <c r="K26" s="265">
        <v>235</v>
      </c>
      <c r="L26" s="265">
        <v>37.5</v>
      </c>
      <c r="M26" s="265">
        <v>0</v>
      </c>
      <c r="N26" s="265">
        <v>0</v>
      </c>
      <c r="O26" s="265">
        <v>26.91</v>
      </c>
      <c r="P26" s="265">
        <v>25.57</v>
      </c>
      <c r="Q26" s="304">
        <v>180.94</v>
      </c>
      <c r="R26" s="3"/>
    </row>
    <row r="27" spans="1:18" s="4" customFormat="1" x14ac:dyDescent="0.35">
      <c r="A27" s="355"/>
      <c r="B27" s="357"/>
      <c r="C27" s="172" t="s">
        <v>48</v>
      </c>
      <c r="D27" s="172" t="s">
        <v>20</v>
      </c>
      <c r="E27" s="172">
        <v>35</v>
      </c>
      <c r="F27" s="308">
        <v>3123.45</v>
      </c>
      <c r="G27" s="265">
        <v>531.04</v>
      </c>
      <c r="H27" s="265">
        <v>0</v>
      </c>
      <c r="I27" s="265">
        <v>0</v>
      </c>
      <c r="J27" s="265">
        <v>0</v>
      </c>
      <c r="K27" s="265">
        <v>1086.1300000000001</v>
      </c>
      <c r="L27" s="265">
        <v>120</v>
      </c>
      <c r="M27" s="265">
        <v>82.79</v>
      </c>
      <c r="N27" s="265">
        <v>70.180000000000007</v>
      </c>
      <c r="O27" s="265">
        <v>63.57</v>
      </c>
      <c r="P27" s="265">
        <v>214.37</v>
      </c>
      <c r="Q27" s="304">
        <v>964.93</v>
      </c>
      <c r="R27" s="3"/>
    </row>
    <row r="28" spans="1:18" s="4" customFormat="1" x14ac:dyDescent="0.35">
      <c r="A28" s="355"/>
      <c r="B28" s="357"/>
      <c r="C28" s="172" t="s">
        <v>57</v>
      </c>
      <c r="D28" s="172" t="s">
        <v>20</v>
      </c>
      <c r="E28" s="172">
        <v>64</v>
      </c>
      <c r="F28" s="308">
        <v>5434.5</v>
      </c>
      <c r="G28" s="265">
        <v>502.73</v>
      </c>
      <c r="H28" s="265">
        <v>12.35</v>
      </c>
      <c r="I28" s="265">
        <v>0</v>
      </c>
      <c r="J28" s="265">
        <v>0</v>
      </c>
      <c r="K28" s="265">
        <v>1919.66</v>
      </c>
      <c r="L28" s="265">
        <v>222.9</v>
      </c>
      <c r="M28" s="265">
        <v>20.5</v>
      </c>
      <c r="N28" s="265">
        <v>0</v>
      </c>
      <c r="O28" s="265">
        <v>98.14</v>
      </c>
      <c r="P28" s="265">
        <v>379.87</v>
      </c>
      <c r="Q28" s="304">
        <v>1509.83</v>
      </c>
      <c r="R28" s="3"/>
    </row>
    <row r="29" spans="1:18" s="4" customFormat="1" x14ac:dyDescent="0.35">
      <c r="A29" s="355"/>
      <c r="B29" s="357"/>
      <c r="C29" s="172" t="s">
        <v>471</v>
      </c>
      <c r="D29" s="172" t="s">
        <v>20</v>
      </c>
      <c r="E29" s="172">
        <v>5</v>
      </c>
      <c r="F29" s="172">
        <v>271.72000000000003</v>
      </c>
      <c r="G29" s="172">
        <v>49.31</v>
      </c>
      <c r="H29" s="172">
        <v>0</v>
      </c>
      <c r="I29" s="172">
        <v>0</v>
      </c>
      <c r="J29" s="172">
        <v>53.8</v>
      </c>
      <c r="K29" s="172">
        <v>78.05</v>
      </c>
      <c r="L29" s="172">
        <v>13.399999999999999</v>
      </c>
      <c r="M29" s="172">
        <v>0</v>
      </c>
      <c r="N29" s="172">
        <v>0</v>
      </c>
      <c r="O29" s="172">
        <v>4.1899999999999995</v>
      </c>
      <c r="P29" s="172">
        <v>36.72</v>
      </c>
      <c r="Q29" s="307">
        <v>133.83000000000001</v>
      </c>
      <c r="R29" s="3"/>
    </row>
    <row r="30" spans="1:18" s="4" customFormat="1" ht="15" thickBot="1" x14ac:dyDescent="0.4">
      <c r="A30" s="355"/>
      <c r="B30" s="358"/>
      <c r="C30" s="226" t="s">
        <v>51</v>
      </c>
      <c r="D30" s="226" t="s">
        <v>20</v>
      </c>
      <c r="E30" s="226">
        <v>8</v>
      </c>
      <c r="F30" s="311">
        <v>583.54</v>
      </c>
      <c r="G30" s="267">
        <v>70.650000000000006</v>
      </c>
      <c r="H30" s="267">
        <v>0</v>
      </c>
      <c r="I30" s="267">
        <v>0</v>
      </c>
      <c r="J30" s="267">
        <v>603.98</v>
      </c>
      <c r="K30" s="267">
        <v>263.61</v>
      </c>
      <c r="L30" s="267">
        <v>36.6</v>
      </c>
      <c r="M30" s="267">
        <v>8.1</v>
      </c>
      <c r="N30" s="267">
        <v>0</v>
      </c>
      <c r="O30" s="267">
        <v>10.72</v>
      </c>
      <c r="P30" s="267">
        <v>25.13</v>
      </c>
      <c r="Q30" s="312">
        <v>291.88</v>
      </c>
      <c r="R30" s="3"/>
    </row>
    <row r="31" spans="1:18" s="4" customFormat="1" x14ac:dyDescent="0.35">
      <c r="A31" s="355"/>
      <c r="B31" s="356">
        <v>2024</v>
      </c>
      <c r="C31" s="229" t="s">
        <v>44</v>
      </c>
      <c r="D31" s="229" t="s">
        <v>55</v>
      </c>
      <c r="E31" s="229">
        <v>8</v>
      </c>
      <c r="F31" s="309">
        <f>232.34+1441.63+97.58</f>
        <v>1771.55</v>
      </c>
      <c r="G31" s="263">
        <f>47+248.97+5.86</f>
        <v>301.83000000000004</v>
      </c>
      <c r="H31" s="263">
        <v>0</v>
      </c>
      <c r="I31" s="263">
        <f>63.94+282.62+8.87</f>
        <v>355.43</v>
      </c>
      <c r="J31" s="263">
        <v>0</v>
      </c>
      <c r="K31" s="263">
        <f>77.63</f>
        <v>77.63</v>
      </c>
      <c r="L31" s="263">
        <f>27+168+11</f>
        <v>206</v>
      </c>
      <c r="M31" s="263">
        <v>24.5</v>
      </c>
      <c r="N31" s="263">
        <v>0</v>
      </c>
      <c r="O31" s="263">
        <f>3.66+16.1</f>
        <v>19.760000000000002</v>
      </c>
      <c r="P31" s="263">
        <f>29.54+169.23</f>
        <v>198.76999999999998</v>
      </c>
      <c r="Q31" s="306">
        <v>416.82</v>
      </c>
      <c r="R31" s="3"/>
    </row>
    <row r="32" spans="1:18" s="4" customFormat="1" x14ac:dyDescent="0.35">
      <c r="A32" s="355"/>
      <c r="B32" s="357"/>
      <c r="C32" s="172" t="s">
        <v>472</v>
      </c>
      <c r="D32" s="234" t="s">
        <v>47</v>
      </c>
      <c r="E32" s="234">
        <v>11</v>
      </c>
      <c r="F32" s="234">
        <v>1227.75</v>
      </c>
      <c r="G32" s="234">
        <v>203.81</v>
      </c>
      <c r="H32" s="234">
        <v>215.61</v>
      </c>
      <c r="I32" s="234">
        <v>0</v>
      </c>
      <c r="J32" s="234">
        <v>0</v>
      </c>
      <c r="K32" s="234">
        <v>124.89</v>
      </c>
      <c r="L32" s="234">
        <v>52.5</v>
      </c>
      <c r="M32" s="234">
        <v>11.5</v>
      </c>
      <c r="N32" s="234">
        <v>0</v>
      </c>
      <c r="O32" s="234">
        <v>18.21</v>
      </c>
      <c r="P32" s="234">
        <v>135.38</v>
      </c>
      <c r="Q32" s="310">
        <v>371.79</v>
      </c>
      <c r="R32" s="3"/>
    </row>
    <row r="33" spans="1:20" s="4" customFormat="1" x14ac:dyDescent="0.35">
      <c r="A33" s="355"/>
      <c r="B33" s="357"/>
      <c r="C33" s="172" t="s">
        <v>46</v>
      </c>
      <c r="D33" s="172" t="s">
        <v>20</v>
      </c>
      <c r="E33" s="172">
        <v>7</v>
      </c>
      <c r="F33" s="308">
        <v>1087.9499999999998</v>
      </c>
      <c r="G33" s="265">
        <v>171.98</v>
      </c>
      <c r="H33" s="265">
        <v>0</v>
      </c>
      <c r="I33" s="265">
        <v>0</v>
      </c>
      <c r="J33" s="265">
        <v>0</v>
      </c>
      <c r="K33" s="265">
        <v>70.7</v>
      </c>
      <c r="L33" s="265">
        <v>73.5</v>
      </c>
      <c r="M33" s="265">
        <v>0</v>
      </c>
      <c r="N33" s="265">
        <v>0</v>
      </c>
      <c r="O33" s="265">
        <v>8.3000000000000007</v>
      </c>
      <c r="P33" s="265">
        <v>95.4</v>
      </c>
      <c r="Q33" s="304">
        <v>263.83</v>
      </c>
      <c r="R33" s="3"/>
    </row>
    <row r="34" spans="1:20" s="4" customFormat="1" x14ac:dyDescent="0.35">
      <c r="A34" s="355"/>
      <c r="B34" s="357"/>
      <c r="C34" s="172" t="s">
        <v>48</v>
      </c>
      <c r="D34" s="172" t="s">
        <v>20</v>
      </c>
      <c r="E34" s="172">
        <v>33</v>
      </c>
      <c r="F34" s="308">
        <v>4078.12</v>
      </c>
      <c r="G34" s="265">
        <v>728.04</v>
      </c>
      <c r="H34" s="265">
        <v>0</v>
      </c>
      <c r="I34" s="265">
        <v>0</v>
      </c>
      <c r="J34" s="265">
        <v>0</v>
      </c>
      <c r="K34" s="265">
        <v>404.61</v>
      </c>
      <c r="L34" s="265">
        <v>245.5</v>
      </c>
      <c r="M34" s="265">
        <v>90.2</v>
      </c>
      <c r="N34" s="265">
        <v>0</v>
      </c>
      <c r="O34" s="265">
        <v>56.25</v>
      </c>
      <c r="P34" s="265">
        <v>357.57</v>
      </c>
      <c r="Q34" s="304">
        <v>1108.43</v>
      </c>
      <c r="R34" s="3"/>
    </row>
    <row r="35" spans="1:20" s="4" customFormat="1" x14ac:dyDescent="0.35">
      <c r="A35" s="355"/>
      <c r="B35" s="357"/>
      <c r="C35" s="172" t="s">
        <v>57</v>
      </c>
      <c r="D35" s="172" t="s">
        <v>20</v>
      </c>
      <c r="E35" s="172">
        <v>73</v>
      </c>
      <c r="F35" s="308">
        <v>7850.51</v>
      </c>
      <c r="G35" s="265">
        <v>711.45</v>
      </c>
      <c r="H35" s="265">
        <v>14.82</v>
      </c>
      <c r="I35" s="265">
        <v>0</v>
      </c>
      <c r="J35" s="265">
        <v>0</v>
      </c>
      <c r="K35" s="265">
        <v>502.34</v>
      </c>
      <c r="L35" s="265">
        <v>349.9</v>
      </c>
      <c r="M35" s="265">
        <v>67.5</v>
      </c>
      <c r="N35" s="265">
        <v>0</v>
      </c>
      <c r="O35" s="265">
        <v>117.49</v>
      </c>
      <c r="P35" s="265">
        <v>568.72</v>
      </c>
      <c r="Q35" s="304">
        <v>1956.65</v>
      </c>
      <c r="R35" s="3"/>
    </row>
    <row r="36" spans="1:20" s="4" customFormat="1" x14ac:dyDescent="0.35">
      <c r="A36" s="355"/>
      <c r="B36" s="357"/>
      <c r="C36" s="172" t="s">
        <v>471</v>
      </c>
      <c r="D36" s="172" t="s">
        <v>20</v>
      </c>
      <c r="E36" s="172">
        <v>6</v>
      </c>
      <c r="F36" s="172">
        <v>619.57000000000005</v>
      </c>
      <c r="G36" s="172">
        <v>67.09</v>
      </c>
      <c r="H36" s="172">
        <v>0</v>
      </c>
      <c r="I36" s="172">
        <v>0</v>
      </c>
      <c r="J36" s="172">
        <v>65.03</v>
      </c>
      <c r="K36" s="172">
        <v>33.229999999999997</v>
      </c>
      <c r="L36" s="172">
        <v>33.200000000000003</v>
      </c>
      <c r="M36" s="172">
        <v>50.25</v>
      </c>
      <c r="N36" s="172">
        <v>0</v>
      </c>
      <c r="O36" s="172">
        <v>11.489999999999998</v>
      </c>
      <c r="P36" s="172">
        <v>29</v>
      </c>
      <c r="Q36" s="307">
        <v>159.19</v>
      </c>
      <c r="R36" s="3"/>
    </row>
    <row r="37" spans="1:20" ht="15" thickBot="1" x14ac:dyDescent="0.4">
      <c r="A37" s="355"/>
      <c r="B37" s="358"/>
      <c r="C37" s="226" t="s">
        <v>51</v>
      </c>
      <c r="D37" s="226" t="s">
        <v>20</v>
      </c>
      <c r="E37" s="226">
        <v>14</v>
      </c>
      <c r="F37" s="311">
        <v>868.94</v>
      </c>
      <c r="G37" s="267">
        <v>122.03</v>
      </c>
      <c r="H37" s="267">
        <v>0</v>
      </c>
      <c r="I37" s="267">
        <v>0</v>
      </c>
      <c r="J37" s="267">
        <v>1165.1500000000001</v>
      </c>
      <c r="K37" s="267">
        <v>25.55</v>
      </c>
      <c r="L37" s="267">
        <v>42.9</v>
      </c>
      <c r="M37" s="267">
        <v>14.12</v>
      </c>
      <c r="N37" s="267">
        <v>0</v>
      </c>
      <c r="O37" s="267">
        <v>35.5</v>
      </c>
      <c r="P37" s="267">
        <v>104.04</v>
      </c>
      <c r="Q37" s="312">
        <v>434.1</v>
      </c>
      <c r="R37" s="135"/>
    </row>
    <row r="38" spans="1:20" s="4" customFormat="1" x14ac:dyDescent="0.35">
      <c r="A38" s="355"/>
      <c r="B38" s="356">
        <v>2025</v>
      </c>
      <c r="C38" s="229" t="s">
        <v>44</v>
      </c>
      <c r="D38" s="229" t="s">
        <v>55</v>
      </c>
      <c r="E38" s="229">
        <v>9</v>
      </c>
      <c r="F38" s="263">
        <v>1531.51</v>
      </c>
      <c r="G38" s="263">
        <v>254.99</v>
      </c>
      <c r="H38" s="263">
        <v>0</v>
      </c>
      <c r="I38" s="263">
        <v>326.12</v>
      </c>
      <c r="J38" s="263">
        <v>0</v>
      </c>
      <c r="K38" s="263">
        <v>81.92</v>
      </c>
      <c r="L38" s="263">
        <v>106</v>
      </c>
      <c r="M38" s="263">
        <v>95.73</v>
      </c>
      <c r="N38" s="263">
        <v>0</v>
      </c>
      <c r="O38" s="263">
        <v>0</v>
      </c>
      <c r="P38" s="263">
        <v>211.19</v>
      </c>
      <c r="Q38" s="306">
        <v>449.48</v>
      </c>
      <c r="R38" s="3"/>
    </row>
    <row r="39" spans="1:20" s="4" customFormat="1" x14ac:dyDescent="0.35">
      <c r="A39" s="355"/>
      <c r="B39" s="357"/>
      <c r="C39" s="172" t="s">
        <v>472</v>
      </c>
      <c r="D39" s="234" t="s">
        <v>47</v>
      </c>
      <c r="E39" s="234">
        <v>10</v>
      </c>
      <c r="F39" s="234">
        <v>1195.94</v>
      </c>
      <c r="G39" s="234">
        <v>205.92000000000002</v>
      </c>
      <c r="H39" s="234">
        <v>221.08999999999997</v>
      </c>
      <c r="I39" s="234">
        <v>0</v>
      </c>
      <c r="J39" s="234">
        <v>0</v>
      </c>
      <c r="K39" s="234">
        <v>101.95</v>
      </c>
      <c r="L39" s="234">
        <v>59.2</v>
      </c>
      <c r="M39" s="234">
        <v>13.63</v>
      </c>
      <c r="N39" s="234">
        <v>0</v>
      </c>
      <c r="O39" s="234">
        <v>16.64</v>
      </c>
      <c r="P39" s="234">
        <v>146.26999999999998</v>
      </c>
      <c r="Q39" s="310">
        <v>377.33</v>
      </c>
      <c r="R39" s="3"/>
    </row>
    <row r="40" spans="1:20" s="4" customFormat="1" x14ac:dyDescent="0.35">
      <c r="A40" s="355"/>
      <c r="B40" s="357"/>
      <c r="C40" s="172" t="s">
        <v>46</v>
      </c>
      <c r="D40" s="172" t="s">
        <v>20</v>
      </c>
      <c r="E40" s="172">
        <v>9</v>
      </c>
      <c r="F40" s="265">
        <v>1119.77</v>
      </c>
      <c r="G40" s="265">
        <v>192.82</v>
      </c>
      <c r="H40" s="265">
        <v>0</v>
      </c>
      <c r="I40" s="265">
        <v>0</v>
      </c>
      <c r="J40" s="265">
        <v>0</v>
      </c>
      <c r="K40" s="265">
        <v>78.77</v>
      </c>
      <c r="L40" s="265">
        <v>76.5</v>
      </c>
      <c r="M40" s="265">
        <v>57.62</v>
      </c>
      <c r="N40" s="265">
        <v>0</v>
      </c>
      <c r="O40" s="265">
        <v>6.59</v>
      </c>
      <c r="P40" s="265">
        <v>90.49</v>
      </c>
      <c r="Q40" s="304">
        <v>300.55</v>
      </c>
      <c r="R40" s="3"/>
    </row>
    <row r="41" spans="1:20" s="4" customFormat="1" x14ac:dyDescent="0.35">
      <c r="A41" s="355"/>
      <c r="B41" s="357"/>
      <c r="C41" s="172" t="s">
        <v>48</v>
      </c>
      <c r="D41" s="172" t="s">
        <v>20</v>
      </c>
      <c r="E41" s="172">
        <v>42</v>
      </c>
      <c r="F41" s="265">
        <v>4660.4399999999996</v>
      </c>
      <c r="G41" s="265">
        <v>819.15</v>
      </c>
      <c r="H41" s="265">
        <v>0</v>
      </c>
      <c r="I41" s="265">
        <v>0</v>
      </c>
      <c r="J41" s="265">
        <v>0</v>
      </c>
      <c r="K41" s="265">
        <v>360.69</v>
      </c>
      <c r="L41" s="265">
        <v>307.8</v>
      </c>
      <c r="M41" s="265">
        <v>10.49</v>
      </c>
      <c r="N41" s="265">
        <v>0</v>
      </c>
      <c r="O41" s="265">
        <v>61.51</v>
      </c>
      <c r="P41" s="265">
        <v>403.75</v>
      </c>
      <c r="Q41" s="304">
        <v>1255.3800000000001</v>
      </c>
      <c r="R41" s="3"/>
    </row>
    <row r="42" spans="1:20" s="4" customFormat="1" x14ac:dyDescent="0.35">
      <c r="A42" s="355"/>
      <c r="B42" s="357"/>
      <c r="C42" s="172" t="s">
        <v>57</v>
      </c>
      <c r="D42" s="172" t="s">
        <v>20</v>
      </c>
      <c r="E42" s="172">
        <v>78</v>
      </c>
      <c r="F42" s="265">
        <v>7736.4</v>
      </c>
      <c r="G42" s="265">
        <v>652.1</v>
      </c>
      <c r="H42" s="265">
        <v>12.97</v>
      </c>
      <c r="I42" s="265">
        <v>0</v>
      </c>
      <c r="J42" s="265">
        <v>0</v>
      </c>
      <c r="K42" s="265">
        <v>372.56</v>
      </c>
      <c r="L42" s="265">
        <v>406.9</v>
      </c>
      <c r="M42" s="265">
        <v>15.82</v>
      </c>
      <c r="N42" s="265">
        <v>0</v>
      </c>
      <c r="O42" s="265">
        <v>127.05</v>
      </c>
      <c r="P42" s="265">
        <v>769.13</v>
      </c>
      <c r="Q42" s="304">
        <v>1899.39</v>
      </c>
      <c r="R42" s="3"/>
      <c r="T42" s="3"/>
    </row>
    <row r="43" spans="1:20" s="4" customFormat="1" x14ac:dyDescent="0.35">
      <c r="A43" s="355"/>
      <c r="B43" s="357"/>
      <c r="C43" s="172" t="s">
        <v>471</v>
      </c>
      <c r="D43" s="172" t="s">
        <v>20</v>
      </c>
      <c r="E43" s="172">
        <v>7</v>
      </c>
      <c r="F43" s="172">
        <v>404.78</v>
      </c>
      <c r="G43" s="172">
        <v>59.77</v>
      </c>
      <c r="H43" s="172">
        <v>0</v>
      </c>
      <c r="I43" s="172">
        <v>0</v>
      </c>
      <c r="J43" s="172">
        <v>49.44</v>
      </c>
      <c r="K43" s="172">
        <v>0</v>
      </c>
      <c r="L43" s="172">
        <v>24.5</v>
      </c>
      <c r="M43" s="172">
        <v>10.92</v>
      </c>
      <c r="N43" s="172">
        <v>0</v>
      </c>
      <c r="O43" s="172">
        <v>22.89</v>
      </c>
      <c r="P43" s="172">
        <v>58.81</v>
      </c>
      <c r="Q43" s="307">
        <v>112.72999999999999</v>
      </c>
      <c r="R43" s="3"/>
      <c r="T43" s="3"/>
    </row>
    <row r="44" spans="1:20" s="4" customFormat="1" ht="15" thickBot="1" x14ac:dyDescent="0.4">
      <c r="A44" s="355"/>
      <c r="B44" s="358"/>
      <c r="C44" s="226" t="s">
        <v>51</v>
      </c>
      <c r="D44" s="226" t="s">
        <v>20</v>
      </c>
      <c r="E44" s="226">
        <v>8</v>
      </c>
      <c r="F44" s="267">
        <v>478.24</v>
      </c>
      <c r="G44" s="267">
        <v>68.33</v>
      </c>
      <c r="H44" s="267">
        <v>0</v>
      </c>
      <c r="I44" s="267">
        <v>0</v>
      </c>
      <c r="J44" s="267">
        <v>675.95</v>
      </c>
      <c r="K44" s="267">
        <v>47</v>
      </c>
      <c r="L44" s="267">
        <v>41</v>
      </c>
      <c r="M44" s="267">
        <v>24.6</v>
      </c>
      <c r="N44" s="267">
        <v>0</v>
      </c>
      <c r="O44" s="267">
        <v>13.13</v>
      </c>
      <c r="P44" s="267">
        <v>172.21</v>
      </c>
      <c r="Q44" s="312">
        <v>277.39999999999998</v>
      </c>
      <c r="R44" s="3"/>
    </row>
    <row r="45" spans="1:20" x14ac:dyDescent="0.35">
      <c r="A45" s="362" t="s">
        <v>58</v>
      </c>
      <c r="B45" s="362"/>
      <c r="C45" s="362"/>
      <c r="D45" s="362"/>
      <c r="E45" s="362"/>
      <c r="F45" s="362"/>
      <c r="G45" s="362"/>
      <c r="H45" s="362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20" x14ac:dyDescent="0.35">
      <c r="B46" s="137"/>
      <c r="C46" s="137"/>
      <c r="D46" s="137"/>
      <c r="E46" s="137"/>
      <c r="F46" s="137"/>
      <c r="G46" s="137"/>
      <c r="H46" s="137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20" x14ac:dyDescent="0.35">
      <c r="B47" s="346"/>
      <c r="C47" s="346"/>
      <c r="D47" s="346"/>
      <c r="E47" s="346"/>
      <c r="F47" s="346"/>
      <c r="G47" s="346"/>
      <c r="H47" s="346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20" x14ac:dyDescent="0.35">
      <c r="B48" s="346"/>
      <c r="C48" s="346"/>
      <c r="D48" s="346"/>
      <c r="E48" s="346"/>
      <c r="F48" s="346"/>
      <c r="G48" s="346"/>
      <c r="H48" s="346"/>
      <c r="I48" s="3"/>
      <c r="J48" s="3"/>
      <c r="K48" s="3"/>
      <c r="L48" s="3"/>
      <c r="M48" s="3"/>
      <c r="N48" s="3"/>
      <c r="O48" s="3"/>
      <c r="P48" s="3"/>
      <c r="Q48" s="3"/>
      <c r="R48" s="4"/>
    </row>
    <row r="49" spans="2:18" x14ac:dyDescent="0.35">
      <c r="I49" s="3"/>
      <c r="J49" s="3"/>
      <c r="K49" s="3"/>
      <c r="L49" s="3"/>
      <c r="M49" s="3"/>
      <c r="N49" s="3"/>
      <c r="O49" s="3"/>
      <c r="P49" s="3"/>
      <c r="Q49" s="3"/>
      <c r="R49" s="4"/>
    </row>
    <row r="50" spans="2:18" x14ac:dyDescent="0.35">
      <c r="B50" s="346"/>
      <c r="C50" s="346"/>
      <c r="D50" s="346"/>
      <c r="E50" s="346"/>
      <c r="F50" s="346"/>
      <c r="G50" s="346"/>
      <c r="H50" s="346"/>
      <c r="I50" s="3"/>
      <c r="J50" s="3"/>
      <c r="K50" s="3"/>
      <c r="L50" s="3"/>
      <c r="M50" s="3"/>
      <c r="N50" s="3"/>
      <c r="O50" s="3"/>
      <c r="P50" s="3"/>
      <c r="Q50" s="3"/>
      <c r="R50" s="4"/>
    </row>
    <row r="51" spans="2:18" x14ac:dyDescent="0.35">
      <c r="B51" s="346"/>
      <c r="C51" s="346"/>
      <c r="D51" s="346"/>
      <c r="E51" s="346"/>
      <c r="F51" s="346"/>
      <c r="G51" s="346"/>
      <c r="H51" s="346"/>
      <c r="I51" s="3"/>
      <c r="J51" s="3"/>
      <c r="K51" s="3"/>
      <c r="L51" s="3"/>
      <c r="M51" s="3"/>
      <c r="N51" s="3"/>
      <c r="O51" s="3"/>
      <c r="P51" s="3"/>
      <c r="Q51" s="3"/>
      <c r="R51" s="4"/>
    </row>
    <row r="52" spans="2:18" x14ac:dyDescent="0.35">
      <c r="I52" s="3"/>
      <c r="J52" s="3"/>
      <c r="K52" s="3"/>
      <c r="L52" s="3"/>
      <c r="M52" s="3"/>
      <c r="N52" s="3"/>
      <c r="O52" s="3"/>
      <c r="P52" s="3"/>
      <c r="Q52" s="3"/>
      <c r="R52" s="4"/>
    </row>
    <row r="53" spans="2:18" x14ac:dyDescent="0.35">
      <c r="B53" s="346"/>
      <c r="C53" s="346"/>
      <c r="D53" s="346"/>
      <c r="E53" s="346"/>
      <c r="F53" s="346"/>
      <c r="G53" s="346"/>
      <c r="H53" s="346"/>
      <c r="I53" s="3"/>
      <c r="J53" s="3"/>
      <c r="K53" s="3"/>
      <c r="L53" s="3"/>
      <c r="M53" s="3"/>
      <c r="N53" s="3"/>
      <c r="O53" s="3"/>
      <c r="P53" s="3"/>
      <c r="Q53" s="3"/>
      <c r="R53" s="4"/>
    </row>
    <row r="54" spans="2:18" x14ac:dyDescent="0.35">
      <c r="B54" s="346"/>
      <c r="C54" s="346"/>
      <c r="D54" s="346"/>
      <c r="E54" s="346"/>
      <c r="F54" s="346"/>
      <c r="G54" s="346"/>
      <c r="H54" s="346"/>
      <c r="I54" s="4"/>
      <c r="J54" s="4"/>
      <c r="K54" s="4"/>
      <c r="L54" s="4"/>
      <c r="M54" s="4"/>
      <c r="N54" s="4"/>
      <c r="O54" s="4"/>
      <c r="P54" s="4"/>
      <c r="Q54" s="4"/>
    </row>
    <row r="55" spans="2:18" x14ac:dyDescent="0.35">
      <c r="I55" s="3"/>
      <c r="J55" s="3"/>
      <c r="K55" s="3"/>
      <c r="L55" s="3"/>
      <c r="M55" s="3"/>
      <c r="N55" s="3"/>
      <c r="O55" s="3"/>
      <c r="P55" s="3"/>
      <c r="Q55" s="3"/>
    </row>
    <row r="56" spans="2:18" x14ac:dyDescent="0.35">
      <c r="B56" s="346"/>
      <c r="C56" s="346"/>
      <c r="D56" s="346"/>
      <c r="E56" s="346"/>
      <c r="F56" s="346"/>
      <c r="G56" s="346"/>
      <c r="H56" s="346"/>
      <c r="I56" s="3"/>
      <c r="J56" s="3"/>
      <c r="K56" s="3"/>
      <c r="L56" s="3"/>
      <c r="M56" s="3"/>
      <c r="N56" s="3"/>
      <c r="O56" s="3"/>
      <c r="P56" s="3"/>
      <c r="Q56" s="3"/>
    </row>
    <row r="57" spans="2:18" x14ac:dyDescent="0.35">
      <c r="I57" s="4"/>
      <c r="J57" s="4"/>
      <c r="K57" s="4"/>
      <c r="L57" s="4"/>
      <c r="M57" s="4"/>
      <c r="N57" s="4"/>
      <c r="O57" s="4"/>
      <c r="P57" s="4"/>
      <c r="Q57" s="4"/>
    </row>
    <row r="58" spans="2:18" x14ac:dyDescent="0.35">
      <c r="B58" s="346"/>
      <c r="C58" s="346"/>
      <c r="D58" s="346"/>
      <c r="E58" s="346"/>
      <c r="F58" s="346"/>
      <c r="G58" s="346"/>
      <c r="H58" s="346"/>
      <c r="I58" s="4"/>
      <c r="J58" s="4"/>
      <c r="K58" s="4"/>
      <c r="L58" s="4"/>
      <c r="M58" s="4"/>
      <c r="N58" s="4"/>
      <c r="O58" s="4"/>
      <c r="P58" s="4"/>
      <c r="Q58" s="4"/>
    </row>
    <row r="59" spans="2:18" x14ac:dyDescent="0.35">
      <c r="B59" s="346"/>
      <c r="C59" s="346"/>
      <c r="D59" s="346"/>
      <c r="E59" s="346"/>
      <c r="F59" s="346"/>
      <c r="G59" s="346"/>
      <c r="H59" s="346"/>
      <c r="I59" s="4"/>
      <c r="J59" s="4"/>
      <c r="K59" s="4"/>
      <c r="L59" s="4"/>
      <c r="M59" s="4"/>
      <c r="N59" s="4"/>
      <c r="O59" s="4"/>
      <c r="P59" s="4"/>
      <c r="Q59" s="4"/>
    </row>
    <row r="60" spans="2:18" x14ac:dyDescent="0.35">
      <c r="I60" s="4"/>
      <c r="J60" s="4"/>
      <c r="K60" s="4"/>
      <c r="L60" s="4"/>
      <c r="M60" s="4"/>
      <c r="N60" s="4"/>
      <c r="O60" s="4"/>
      <c r="P60" s="4"/>
      <c r="Q60" s="4"/>
    </row>
    <row r="61" spans="2:18" x14ac:dyDescent="0.3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2:18" x14ac:dyDescent="0.35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2:18" x14ac:dyDescent="0.35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2:18" x14ac:dyDescent="0.3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6:17" x14ac:dyDescent="0.3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6:17" x14ac:dyDescent="0.3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6:17" x14ac:dyDescent="0.35"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6:17" x14ac:dyDescent="0.35"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6:17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6:17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6:17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6:17" x14ac:dyDescent="0.35"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6:17" x14ac:dyDescent="0.35"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6:17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6:17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6:17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6:17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9" spans="6:17" x14ac:dyDescent="0.35"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</row>
    <row r="80" spans="6:17" x14ac:dyDescent="0.35"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</row>
    <row r="82" spans="2:17" x14ac:dyDescent="0.35"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</row>
    <row r="85" spans="2:17" x14ac:dyDescent="0.35">
      <c r="B85" s="346"/>
      <c r="C85" s="346"/>
      <c r="D85" s="346"/>
      <c r="E85" s="346"/>
      <c r="F85" s="346"/>
      <c r="G85" s="346"/>
      <c r="H85" s="346"/>
    </row>
    <row r="86" spans="2:17" x14ac:dyDescent="0.35">
      <c r="B86" s="346"/>
      <c r="C86" s="346"/>
      <c r="D86" s="346"/>
      <c r="E86" s="346"/>
      <c r="F86" s="346"/>
      <c r="G86" s="346"/>
      <c r="H86" s="346"/>
    </row>
    <row r="87" spans="2:17" x14ac:dyDescent="0.35">
      <c r="B87" s="346"/>
      <c r="C87" s="346"/>
      <c r="D87" s="346"/>
      <c r="E87" s="346"/>
      <c r="F87" s="346"/>
      <c r="G87" s="346"/>
      <c r="H87" s="346"/>
    </row>
    <row r="89" spans="2:17" x14ac:dyDescent="0.35">
      <c r="B89" s="346"/>
      <c r="C89" s="346"/>
      <c r="D89" s="346"/>
      <c r="E89" s="346"/>
      <c r="F89" s="346"/>
      <c r="G89" s="346"/>
      <c r="H89" s="346"/>
    </row>
    <row r="90" spans="2:17" x14ac:dyDescent="0.35">
      <c r="B90" s="346"/>
      <c r="C90" s="346"/>
      <c r="D90" s="346"/>
      <c r="E90" s="346"/>
      <c r="F90" s="346"/>
      <c r="G90" s="346"/>
      <c r="H90" s="346"/>
    </row>
    <row r="92" spans="2:17" x14ac:dyDescent="0.35">
      <c r="B92" s="346"/>
      <c r="C92" s="346"/>
      <c r="D92" s="346"/>
      <c r="E92" s="346"/>
      <c r="F92" s="346"/>
      <c r="G92" s="346"/>
      <c r="H92" s="346"/>
    </row>
    <row r="93" spans="2:17" x14ac:dyDescent="0.35">
      <c r="B93" s="346"/>
      <c r="C93" s="346"/>
      <c r="D93" s="346"/>
      <c r="E93" s="346"/>
      <c r="F93" s="346"/>
      <c r="G93" s="346"/>
      <c r="H93" s="346"/>
    </row>
    <row r="95" spans="2:17" x14ac:dyDescent="0.35">
      <c r="B95" s="346"/>
      <c r="C95" s="346"/>
      <c r="D95" s="346"/>
      <c r="E95" s="346"/>
      <c r="F95" s="346"/>
      <c r="G95" s="346"/>
      <c r="H95" s="346"/>
    </row>
    <row r="97" spans="2:8" x14ac:dyDescent="0.35">
      <c r="B97" s="346"/>
      <c r="C97" s="346"/>
      <c r="D97" s="346"/>
      <c r="E97" s="346"/>
      <c r="F97" s="346"/>
      <c r="G97" s="346"/>
      <c r="H97" s="346"/>
    </row>
    <row r="98" spans="2:8" x14ac:dyDescent="0.35">
      <c r="B98" s="346"/>
      <c r="C98" s="346"/>
      <c r="D98" s="346"/>
      <c r="E98" s="346"/>
      <c r="F98" s="346"/>
      <c r="G98" s="346"/>
      <c r="H98" s="346"/>
    </row>
  </sheetData>
  <autoFilter ref="A3:Q57" xr:uid="{CD294A70-57A4-4C30-98B2-D6185AC2D3B7}"/>
  <mergeCells count="30">
    <mergeCell ref="A1:Q1"/>
    <mergeCell ref="A2:Q2"/>
    <mergeCell ref="F4:Q4"/>
    <mergeCell ref="B59:H59"/>
    <mergeCell ref="A5:A44"/>
    <mergeCell ref="B5:B11"/>
    <mergeCell ref="B12:B17"/>
    <mergeCell ref="B18:B23"/>
    <mergeCell ref="B24:B30"/>
    <mergeCell ref="B31:B37"/>
    <mergeCell ref="B38:B44"/>
    <mergeCell ref="A45:H45"/>
    <mergeCell ref="B47:H47"/>
    <mergeCell ref="B48:H48"/>
    <mergeCell ref="B50:H50"/>
    <mergeCell ref="B51:H51"/>
    <mergeCell ref="B97:H97"/>
    <mergeCell ref="B98:H98"/>
    <mergeCell ref="B87:H87"/>
    <mergeCell ref="B89:H89"/>
    <mergeCell ref="B90:H90"/>
    <mergeCell ref="B92:H92"/>
    <mergeCell ref="B53:H53"/>
    <mergeCell ref="B93:H93"/>
    <mergeCell ref="B95:H95"/>
    <mergeCell ref="B54:H54"/>
    <mergeCell ref="B56:H56"/>
    <mergeCell ref="B58:H58"/>
    <mergeCell ref="B85:H85"/>
    <mergeCell ref="B86:H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8119-77FA-43E5-8265-DC2A2721BAEE}">
  <dimension ref="A1:V33"/>
  <sheetViews>
    <sheetView workbookViewId="0">
      <selection sqref="A1:XFD1048576"/>
    </sheetView>
  </sheetViews>
  <sheetFormatPr defaultRowHeight="14.5" x14ac:dyDescent="0.35"/>
  <cols>
    <col min="1" max="1" width="15.7265625" style="7" customWidth="1"/>
    <col min="2" max="2" width="15.7265625" style="138" customWidth="1"/>
    <col min="3" max="3" width="30.7265625" style="7" customWidth="1"/>
    <col min="4" max="4" width="33" style="14" customWidth="1"/>
    <col min="5" max="5" width="15.7265625" style="138" customWidth="1"/>
    <col min="6" max="6" width="15.7265625" style="135" customWidth="1"/>
    <col min="7" max="7" width="15.7265625" style="171" customWidth="1"/>
    <col min="8" max="17" width="15.7265625" style="135" customWidth="1"/>
    <col min="18" max="18" width="15.26953125" style="7" customWidth="1"/>
    <col min="19" max="22" width="12.26953125" style="7" bestFit="1" customWidth="1"/>
    <col min="23" max="16384" width="8.7265625" style="7"/>
  </cols>
  <sheetData>
    <row r="1" spans="1:21" x14ac:dyDescent="0.35">
      <c r="A1" s="363" t="s">
        <v>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21" ht="60" customHeight="1" x14ac:dyDescent="0.35">
      <c r="A2" s="348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21" ht="58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39" t="s">
        <v>7</v>
      </c>
      <c r="G3" s="139" t="s">
        <v>8</v>
      </c>
      <c r="H3" s="139" t="s">
        <v>9</v>
      </c>
      <c r="I3" s="139" t="s">
        <v>10</v>
      </c>
      <c r="J3" s="139" t="s">
        <v>11</v>
      </c>
      <c r="K3" s="139" t="s">
        <v>12</v>
      </c>
      <c r="L3" s="139" t="s">
        <v>13</v>
      </c>
      <c r="M3" s="139" t="s">
        <v>14</v>
      </c>
      <c r="N3" s="139" t="s">
        <v>15</v>
      </c>
      <c r="O3" s="139" t="s">
        <v>16</v>
      </c>
      <c r="P3" s="139" t="s">
        <v>17</v>
      </c>
      <c r="Q3" s="139" t="s">
        <v>18</v>
      </c>
    </row>
    <row r="4" spans="1:21" ht="27.5" customHeight="1" x14ac:dyDescent="0.35">
      <c r="A4" s="364" t="s">
        <v>69</v>
      </c>
      <c r="B4" s="366">
        <v>2020</v>
      </c>
      <c r="C4" s="140" t="s">
        <v>62</v>
      </c>
      <c r="D4" s="141" t="s">
        <v>63</v>
      </c>
      <c r="E4" s="142">
        <v>209</v>
      </c>
      <c r="F4" s="143">
        <v>27068005.770000003</v>
      </c>
      <c r="G4" s="144" t="s">
        <v>64</v>
      </c>
      <c r="H4" s="144" t="s">
        <v>64</v>
      </c>
      <c r="I4" s="145">
        <v>1660613.0699999998</v>
      </c>
      <c r="J4" s="144" t="s">
        <v>64</v>
      </c>
      <c r="K4" s="144" t="s">
        <v>64</v>
      </c>
      <c r="L4" s="146">
        <v>92497.36</v>
      </c>
      <c r="M4" s="144" t="s">
        <v>64</v>
      </c>
      <c r="N4" s="144">
        <v>74056.149999999994</v>
      </c>
      <c r="O4" s="144" t="s">
        <v>64</v>
      </c>
      <c r="P4" s="144" t="s">
        <v>64</v>
      </c>
      <c r="Q4" s="147">
        <v>5364622.2099999981</v>
      </c>
      <c r="S4" s="135"/>
      <c r="T4" s="135"/>
    </row>
    <row r="5" spans="1:21" ht="14.25" customHeight="1" x14ac:dyDescent="0.35">
      <c r="A5" s="365"/>
      <c r="B5" s="367"/>
      <c r="C5" s="148" t="s">
        <v>65</v>
      </c>
      <c r="D5" s="149" t="s">
        <v>20</v>
      </c>
      <c r="E5" s="150">
        <v>347</v>
      </c>
      <c r="F5" s="151">
        <v>27235817.780000001</v>
      </c>
      <c r="G5" s="152" t="s">
        <v>64</v>
      </c>
      <c r="H5" s="152" t="s">
        <v>64</v>
      </c>
      <c r="I5" s="152">
        <v>521467.87000000005</v>
      </c>
      <c r="J5" s="152" t="s">
        <v>64</v>
      </c>
      <c r="K5" s="152" t="s">
        <v>64</v>
      </c>
      <c r="L5" s="152">
        <v>68007.86</v>
      </c>
      <c r="M5" s="152" t="s">
        <v>64</v>
      </c>
      <c r="N5" s="152">
        <v>53522.9</v>
      </c>
      <c r="O5" s="152" t="s">
        <v>64</v>
      </c>
      <c r="P5" s="152" t="s">
        <v>64</v>
      </c>
      <c r="Q5" s="153">
        <v>5286164.32</v>
      </c>
    </row>
    <row r="6" spans="1:21" ht="14.25" customHeight="1" x14ac:dyDescent="0.35">
      <c r="A6" s="365"/>
      <c r="B6" s="367"/>
      <c r="C6" s="148" t="s">
        <v>66</v>
      </c>
      <c r="D6" s="149" t="s">
        <v>20</v>
      </c>
      <c r="E6" s="150">
        <v>229</v>
      </c>
      <c r="F6" s="151">
        <v>12637207.199999999</v>
      </c>
      <c r="G6" s="152" t="s">
        <v>64</v>
      </c>
      <c r="H6" s="152" t="s">
        <v>64</v>
      </c>
      <c r="I6" s="152">
        <v>61988.11</v>
      </c>
      <c r="J6" s="152" t="s">
        <v>64</v>
      </c>
      <c r="K6" s="152" t="s">
        <v>64</v>
      </c>
      <c r="L6" s="152">
        <v>21694.77</v>
      </c>
      <c r="M6" s="152" t="s">
        <v>64</v>
      </c>
      <c r="N6" s="152">
        <v>42271.39</v>
      </c>
      <c r="O6" s="152" t="s">
        <v>64</v>
      </c>
      <c r="P6" s="152" t="s">
        <v>64</v>
      </c>
      <c r="Q6" s="153">
        <v>2437525.4500000002</v>
      </c>
      <c r="U6" s="135"/>
    </row>
    <row r="7" spans="1:21" ht="14.25" customHeight="1" x14ac:dyDescent="0.35">
      <c r="A7" s="365"/>
      <c r="B7" s="367"/>
      <c r="C7" s="148" t="s">
        <v>67</v>
      </c>
      <c r="D7" s="149" t="s">
        <v>20</v>
      </c>
      <c r="E7" s="150">
        <v>91</v>
      </c>
      <c r="F7" s="151">
        <v>4241700.6900000004</v>
      </c>
      <c r="G7" s="152" t="s">
        <v>64</v>
      </c>
      <c r="H7" s="152" t="s">
        <v>64</v>
      </c>
      <c r="I7" s="152" t="s">
        <v>64</v>
      </c>
      <c r="J7" s="152" t="s">
        <v>64</v>
      </c>
      <c r="K7" s="152" t="s">
        <v>64</v>
      </c>
      <c r="L7" s="152">
        <v>8600</v>
      </c>
      <c r="M7" s="152" t="s">
        <v>64</v>
      </c>
      <c r="N7" s="152">
        <v>9393</v>
      </c>
      <c r="O7" s="152" t="s">
        <v>64</v>
      </c>
      <c r="P7" s="152" t="s">
        <v>64</v>
      </c>
      <c r="Q7" s="153">
        <v>842180.94</v>
      </c>
    </row>
    <row r="8" spans="1:21" ht="15" thickBot="1" x14ac:dyDescent="0.4">
      <c r="A8" s="365"/>
      <c r="B8" s="368"/>
      <c r="C8" s="154" t="s">
        <v>68</v>
      </c>
      <c r="D8" s="155" t="s">
        <v>20</v>
      </c>
      <c r="E8" s="156">
        <v>8</v>
      </c>
      <c r="F8" s="157">
        <v>537788.57000000007</v>
      </c>
      <c r="G8" s="158" t="s">
        <v>64</v>
      </c>
      <c r="H8" s="158" t="s">
        <v>64</v>
      </c>
      <c r="I8" s="158" t="s">
        <v>64</v>
      </c>
      <c r="J8" s="158" t="s">
        <v>64</v>
      </c>
      <c r="K8" s="158" t="s">
        <v>64</v>
      </c>
      <c r="L8" s="158" t="s">
        <v>64</v>
      </c>
      <c r="M8" s="158" t="s">
        <v>64</v>
      </c>
      <c r="N8" s="158">
        <v>9298.17</v>
      </c>
      <c r="O8" s="158" t="s">
        <v>64</v>
      </c>
      <c r="P8" s="158" t="s">
        <v>64</v>
      </c>
      <c r="Q8" s="159">
        <v>98886.51</v>
      </c>
      <c r="S8" s="135"/>
      <c r="U8" s="135"/>
    </row>
    <row r="9" spans="1:21" ht="26.5" customHeight="1" x14ac:dyDescent="0.35">
      <c r="A9" s="365"/>
      <c r="B9" s="369">
        <v>2021</v>
      </c>
      <c r="C9" s="160" t="s">
        <v>62</v>
      </c>
      <c r="D9" s="161" t="s">
        <v>63</v>
      </c>
      <c r="E9" s="162">
        <v>212</v>
      </c>
      <c r="F9" s="163">
        <v>25036176.969999999</v>
      </c>
      <c r="G9" s="164" t="s">
        <v>64</v>
      </c>
      <c r="H9" s="164" t="s">
        <v>64</v>
      </c>
      <c r="I9" s="164">
        <v>1806039.2499999998</v>
      </c>
      <c r="J9" s="164" t="s">
        <v>64</v>
      </c>
      <c r="K9" s="164" t="s">
        <v>64</v>
      </c>
      <c r="L9" s="164">
        <v>133224.38</v>
      </c>
      <c r="M9" s="164" t="s">
        <v>64</v>
      </c>
      <c r="N9" s="164">
        <v>90774.209999999992</v>
      </c>
      <c r="O9" s="164" t="s">
        <v>64</v>
      </c>
      <c r="P9" s="164" t="s">
        <v>64</v>
      </c>
      <c r="Q9" s="165">
        <v>4631296.7700000005</v>
      </c>
      <c r="S9" s="135"/>
      <c r="U9" s="135"/>
    </row>
    <row r="10" spans="1:21" ht="14.25" customHeight="1" x14ac:dyDescent="0.35">
      <c r="A10" s="365"/>
      <c r="B10" s="367"/>
      <c r="C10" s="148" t="s">
        <v>65</v>
      </c>
      <c r="D10" s="149" t="s">
        <v>20</v>
      </c>
      <c r="E10" s="150">
        <v>350</v>
      </c>
      <c r="F10" s="152">
        <v>29374432.210000001</v>
      </c>
      <c r="G10" s="152" t="s">
        <v>64</v>
      </c>
      <c r="H10" s="152" t="s">
        <v>64</v>
      </c>
      <c r="I10" s="152">
        <v>535814.65999999992</v>
      </c>
      <c r="J10" s="152" t="s">
        <v>64</v>
      </c>
      <c r="K10" s="152" t="s">
        <v>64</v>
      </c>
      <c r="L10" s="152">
        <v>100106.28</v>
      </c>
      <c r="M10" s="152" t="s">
        <v>64</v>
      </c>
      <c r="N10" s="152">
        <v>61783.5</v>
      </c>
      <c r="O10" s="152" t="s">
        <v>64</v>
      </c>
      <c r="P10" s="152" t="s">
        <v>64</v>
      </c>
      <c r="Q10" s="153">
        <v>5646717.1100000003</v>
      </c>
      <c r="T10" s="135"/>
    </row>
    <row r="11" spans="1:21" ht="14.25" customHeight="1" x14ac:dyDescent="0.35">
      <c r="A11" s="365"/>
      <c r="B11" s="367"/>
      <c r="C11" s="148" t="s">
        <v>66</v>
      </c>
      <c r="D11" s="149" t="s">
        <v>20</v>
      </c>
      <c r="E11" s="150">
        <v>240</v>
      </c>
      <c r="F11" s="151">
        <v>13500867.199999997</v>
      </c>
      <c r="G11" s="152" t="s">
        <v>64</v>
      </c>
      <c r="H11" s="152" t="s">
        <v>64</v>
      </c>
      <c r="I11" s="152">
        <v>60226.119999999995</v>
      </c>
      <c r="J11" s="152" t="s">
        <v>64</v>
      </c>
      <c r="K11" s="152" t="s">
        <v>64</v>
      </c>
      <c r="L11" s="152">
        <v>67766.63</v>
      </c>
      <c r="M11" s="152" t="s">
        <v>64</v>
      </c>
      <c r="N11" s="152">
        <v>67640.58</v>
      </c>
      <c r="O11" s="152" t="s">
        <v>64</v>
      </c>
      <c r="P11" s="152" t="s">
        <v>64</v>
      </c>
      <c r="Q11" s="153">
        <v>2601025.5299999993</v>
      </c>
      <c r="T11" s="135"/>
    </row>
    <row r="12" spans="1:21" ht="14.25" customHeight="1" x14ac:dyDescent="0.35">
      <c r="A12" s="365"/>
      <c r="B12" s="367"/>
      <c r="C12" s="148" t="s">
        <v>67</v>
      </c>
      <c r="D12" s="149" t="s">
        <v>20</v>
      </c>
      <c r="E12" s="150">
        <v>87</v>
      </c>
      <c r="F12" s="151">
        <v>5119383.7400000012</v>
      </c>
      <c r="G12" s="152" t="s">
        <v>64</v>
      </c>
      <c r="H12" s="152" t="s">
        <v>64</v>
      </c>
      <c r="I12" s="152" t="s">
        <v>64</v>
      </c>
      <c r="J12" s="152" t="s">
        <v>64</v>
      </c>
      <c r="K12" s="152" t="s">
        <v>64</v>
      </c>
      <c r="L12" s="152">
        <v>6988.07</v>
      </c>
      <c r="M12" s="152" t="s">
        <v>64</v>
      </c>
      <c r="N12" s="152">
        <v>4543</v>
      </c>
      <c r="O12" s="152" t="s">
        <v>64</v>
      </c>
      <c r="P12" s="152" t="s">
        <v>64</v>
      </c>
      <c r="Q12" s="153">
        <v>1002246.1299999999</v>
      </c>
      <c r="U12" s="135"/>
    </row>
    <row r="13" spans="1:21" ht="15" thickBot="1" x14ac:dyDescent="0.4">
      <c r="A13" s="365"/>
      <c r="B13" s="368"/>
      <c r="C13" s="154" t="s">
        <v>68</v>
      </c>
      <c r="D13" s="155" t="s">
        <v>20</v>
      </c>
      <c r="E13" s="156">
        <v>11</v>
      </c>
      <c r="F13" s="157">
        <v>572021.14000000013</v>
      </c>
      <c r="G13" s="158" t="s">
        <v>64</v>
      </c>
      <c r="H13" s="158" t="s">
        <v>64</v>
      </c>
      <c r="I13" s="158" t="s">
        <v>64</v>
      </c>
      <c r="J13" s="158" t="s">
        <v>64</v>
      </c>
      <c r="K13" s="158" t="s">
        <v>64</v>
      </c>
      <c r="L13" s="166" t="s">
        <v>64</v>
      </c>
      <c r="M13" s="158" t="s">
        <v>64</v>
      </c>
      <c r="N13" s="158">
        <v>14509.49</v>
      </c>
      <c r="O13" s="158" t="s">
        <v>64</v>
      </c>
      <c r="P13" s="158" t="s">
        <v>64</v>
      </c>
      <c r="Q13" s="167">
        <v>105220.21</v>
      </c>
      <c r="U13" s="135"/>
    </row>
    <row r="14" spans="1:21" ht="31" customHeight="1" x14ac:dyDescent="0.35">
      <c r="A14" s="365"/>
      <c r="B14" s="366">
        <v>2022</v>
      </c>
      <c r="C14" s="160" t="s">
        <v>62</v>
      </c>
      <c r="D14" s="161" t="s">
        <v>63</v>
      </c>
      <c r="E14" s="162">
        <v>214</v>
      </c>
      <c r="F14" s="163">
        <v>26617914.830000006</v>
      </c>
      <c r="G14" s="164" t="s">
        <v>64</v>
      </c>
      <c r="H14" s="164" t="s">
        <v>64</v>
      </c>
      <c r="I14" s="164">
        <v>2013867.83</v>
      </c>
      <c r="J14" s="164" t="s">
        <v>64</v>
      </c>
      <c r="K14" s="164" t="s">
        <v>64</v>
      </c>
      <c r="L14" s="164">
        <v>181102.87</v>
      </c>
      <c r="M14" s="164" t="s">
        <v>64</v>
      </c>
      <c r="N14" s="164">
        <v>69524</v>
      </c>
      <c r="O14" s="164" t="s">
        <v>64</v>
      </c>
      <c r="P14" s="164" t="s">
        <v>64</v>
      </c>
      <c r="Q14" s="165">
        <v>4228203.3</v>
      </c>
      <c r="U14" s="135"/>
    </row>
    <row r="15" spans="1:21" ht="14.25" customHeight="1" x14ac:dyDescent="0.35">
      <c r="A15" s="365"/>
      <c r="B15" s="367"/>
      <c r="C15" s="148" t="s">
        <v>65</v>
      </c>
      <c r="D15" s="149" t="s">
        <v>20</v>
      </c>
      <c r="E15" s="150">
        <v>351</v>
      </c>
      <c r="F15" s="152">
        <v>30904952.749999996</v>
      </c>
      <c r="G15" s="152" t="s">
        <v>64</v>
      </c>
      <c r="H15" s="152" t="s">
        <v>64</v>
      </c>
      <c r="I15" s="152">
        <v>604988.03999999992</v>
      </c>
      <c r="J15" s="152" t="s">
        <v>64</v>
      </c>
      <c r="K15" s="152" t="s">
        <v>64</v>
      </c>
      <c r="L15" s="152">
        <v>154198.59</v>
      </c>
      <c r="M15" s="152" t="s">
        <v>64</v>
      </c>
      <c r="N15" s="152">
        <v>77297</v>
      </c>
      <c r="O15" s="152" t="s">
        <v>64</v>
      </c>
      <c r="P15" s="152" t="s">
        <v>64</v>
      </c>
      <c r="Q15" s="152">
        <v>5932619.7399999993</v>
      </c>
      <c r="U15" s="135"/>
    </row>
    <row r="16" spans="1:21" ht="14.25" customHeight="1" x14ac:dyDescent="0.35">
      <c r="A16" s="365"/>
      <c r="B16" s="367"/>
      <c r="C16" s="148" t="s">
        <v>66</v>
      </c>
      <c r="D16" s="149" t="s">
        <v>20</v>
      </c>
      <c r="E16" s="150">
        <v>242</v>
      </c>
      <c r="F16" s="151">
        <v>14701923.950000001</v>
      </c>
      <c r="G16" s="152" t="s">
        <v>64</v>
      </c>
      <c r="H16" s="152" t="s">
        <v>64</v>
      </c>
      <c r="I16" s="152">
        <v>60301.409999999996</v>
      </c>
      <c r="J16" s="152" t="s">
        <v>64</v>
      </c>
      <c r="K16" s="152" t="s">
        <v>64</v>
      </c>
      <c r="L16" s="152">
        <v>101624.02</v>
      </c>
      <c r="M16" s="152" t="s">
        <v>64</v>
      </c>
      <c r="N16" s="152">
        <v>6996</v>
      </c>
      <c r="O16" s="152" t="s">
        <v>64</v>
      </c>
      <c r="P16" s="152" t="s">
        <v>64</v>
      </c>
      <c r="Q16" s="153">
        <v>2849440.6100000008</v>
      </c>
      <c r="U16" s="135"/>
    </row>
    <row r="17" spans="1:22" x14ac:dyDescent="0.35">
      <c r="A17" s="365"/>
      <c r="B17" s="367"/>
      <c r="C17" s="148" t="s">
        <v>67</v>
      </c>
      <c r="D17" s="149" t="s">
        <v>20</v>
      </c>
      <c r="E17" s="150">
        <v>75</v>
      </c>
      <c r="F17" s="151">
        <v>3860495.0900000003</v>
      </c>
      <c r="G17" s="152" t="s">
        <v>64</v>
      </c>
      <c r="H17" s="152" t="s">
        <v>64</v>
      </c>
      <c r="I17" s="152" t="s">
        <v>64</v>
      </c>
      <c r="J17" s="152" t="s">
        <v>64</v>
      </c>
      <c r="K17" s="152" t="s">
        <v>64</v>
      </c>
      <c r="L17" s="152">
        <v>9919.43</v>
      </c>
      <c r="M17" s="152" t="s">
        <v>64</v>
      </c>
      <c r="N17" s="152">
        <v>6297</v>
      </c>
      <c r="O17" s="152" t="s">
        <v>64</v>
      </c>
      <c r="P17" s="152" t="s">
        <v>64</v>
      </c>
      <c r="Q17" s="153">
        <v>1514972.4700000002</v>
      </c>
      <c r="U17" s="135"/>
      <c r="V17" s="135"/>
    </row>
    <row r="18" spans="1:22" ht="15" thickBot="1" x14ac:dyDescent="0.4">
      <c r="A18" s="365"/>
      <c r="B18" s="368"/>
      <c r="C18" s="154" t="s">
        <v>68</v>
      </c>
      <c r="D18" s="155" t="s">
        <v>20</v>
      </c>
      <c r="E18" s="156">
        <v>8</v>
      </c>
      <c r="F18" s="157">
        <v>508177.24</v>
      </c>
      <c r="G18" s="158" t="s">
        <v>64</v>
      </c>
      <c r="H18" s="158" t="s">
        <v>64</v>
      </c>
      <c r="I18" s="168" t="s">
        <v>64</v>
      </c>
      <c r="J18" s="158" t="s">
        <v>64</v>
      </c>
      <c r="K18" s="158" t="s">
        <v>64</v>
      </c>
      <c r="L18" s="158" t="s">
        <v>64</v>
      </c>
      <c r="M18" s="158" t="s">
        <v>64</v>
      </c>
      <c r="N18" s="158" t="s">
        <v>64</v>
      </c>
      <c r="O18" s="158" t="s">
        <v>64</v>
      </c>
      <c r="P18" s="158" t="s">
        <v>64</v>
      </c>
      <c r="Q18" s="159">
        <v>96834.499999999985</v>
      </c>
    </row>
    <row r="19" spans="1:22" ht="28.5" customHeight="1" x14ac:dyDescent="0.35">
      <c r="A19" s="365"/>
      <c r="B19" s="369">
        <v>2023</v>
      </c>
      <c r="C19" s="160" t="s">
        <v>62</v>
      </c>
      <c r="D19" s="161" t="s">
        <v>63</v>
      </c>
      <c r="E19" s="162">
        <v>224</v>
      </c>
      <c r="F19" s="169">
        <v>28910126.419999998</v>
      </c>
      <c r="G19" s="164" t="s">
        <v>64</v>
      </c>
      <c r="H19" s="164" t="s">
        <v>64</v>
      </c>
      <c r="I19" s="164">
        <v>2072819.78</v>
      </c>
      <c r="J19" s="164" t="s">
        <v>64</v>
      </c>
      <c r="K19" s="164" t="s">
        <v>64</v>
      </c>
      <c r="L19" s="164">
        <v>125223.6</v>
      </c>
      <c r="M19" s="164" t="s">
        <v>64</v>
      </c>
      <c r="N19" s="164">
        <v>126726</v>
      </c>
      <c r="O19" s="164" t="s">
        <v>64</v>
      </c>
      <c r="P19" s="164" t="s">
        <v>64</v>
      </c>
      <c r="Q19" s="170">
        <v>5505939.1399999987</v>
      </c>
      <c r="U19" s="135"/>
    </row>
    <row r="20" spans="1:22" ht="14.25" customHeight="1" x14ac:dyDescent="0.35">
      <c r="A20" s="365"/>
      <c r="B20" s="367"/>
      <c r="C20" s="148" t="s">
        <v>65</v>
      </c>
      <c r="D20" s="149" t="s">
        <v>20</v>
      </c>
      <c r="E20" s="150">
        <v>335</v>
      </c>
      <c r="F20" s="151">
        <v>31494991.52</v>
      </c>
      <c r="G20" s="152" t="s">
        <v>64</v>
      </c>
      <c r="H20" s="152" t="s">
        <v>64</v>
      </c>
      <c r="I20" s="152">
        <v>763921.37</v>
      </c>
      <c r="J20" s="152" t="s">
        <v>64</v>
      </c>
      <c r="K20" s="152" t="s">
        <v>64</v>
      </c>
      <c r="L20" s="152">
        <v>134368.60999999999</v>
      </c>
      <c r="M20" s="152" t="s">
        <v>64</v>
      </c>
      <c r="N20" s="152">
        <v>81513</v>
      </c>
      <c r="O20" s="152" t="s">
        <v>64</v>
      </c>
      <c r="P20" s="152" t="s">
        <v>64</v>
      </c>
      <c r="Q20" s="153">
        <v>6113954.4400000004</v>
      </c>
    </row>
    <row r="21" spans="1:22" x14ac:dyDescent="0.35">
      <c r="A21" s="365"/>
      <c r="B21" s="367"/>
      <c r="C21" s="148" t="s">
        <v>66</v>
      </c>
      <c r="D21" s="149" t="s">
        <v>20</v>
      </c>
      <c r="E21" s="150">
        <v>240</v>
      </c>
      <c r="F21" s="152">
        <v>16206515.140000002</v>
      </c>
      <c r="G21" s="152" t="s">
        <v>64</v>
      </c>
      <c r="H21" s="152" t="s">
        <v>64</v>
      </c>
      <c r="I21" s="152">
        <v>151003.52999999997</v>
      </c>
      <c r="J21" s="152" t="s">
        <v>64</v>
      </c>
      <c r="K21" s="152" t="s">
        <v>64</v>
      </c>
      <c r="L21" s="152">
        <v>71314.490000000005</v>
      </c>
      <c r="M21" s="152" t="s">
        <v>64</v>
      </c>
      <c r="N21" s="152">
        <v>13974</v>
      </c>
      <c r="O21" s="152" t="s">
        <v>64</v>
      </c>
      <c r="P21" s="152" t="s">
        <v>64</v>
      </c>
      <c r="Q21" s="153">
        <v>3152040.33</v>
      </c>
      <c r="U21" s="135"/>
    </row>
    <row r="22" spans="1:22" ht="14.25" customHeight="1" x14ac:dyDescent="0.35">
      <c r="A22" s="365"/>
      <c r="B22" s="367"/>
      <c r="C22" s="148" t="s">
        <v>67</v>
      </c>
      <c r="D22" s="149" t="s">
        <v>20</v>
      </c>
      <c r="E22" s="150">
        <v>83</v>
      </c>
      <c r="F22" s="143">
        <v>4414962.84</v>
      </c>
      <c r="G22" s="152" t="s">
        <v>64</v>
      </c>
      <c r="H22" s="152" t="s">
        <v>64</v>
      </c>
      <c r="I22" s="152">
        <v>966.66</v>
      </c>
      <c r="J22" s="152" t="s">
        <v>64</v>
      </c>
      <c r="K22" s="152" t="s">
        <v>64</v>
      </c>
      <c r="L22" s="152">
        <v>16290.27</v>
      </c>
      <c r="M22" s="152" t="s">
        <v>64</v>
      </c>
      <c r="N22" s="152">
        <v>5289</v>
      </c>
      <c r="O22" s="152" t="s">
        <v>64</v>
      </c>
      <c r="P22" s="152" t="s">
        <v>64</v>
      </c>
      <c r="Q22" s="153">
        <v>871306.69999999984</v>
      </c>
      <c r="U22" s="135"/>
    </row>
    <row r="23" spans="1:22" ht="15" thickBot="1" x14ac:dyDescent="0.4">
      <c r="A23" s="365"/>
      <c r="B23" s="368"/>
      <c r="C23" s="154" t="s">
        <v>68</v>
      </c>
      <c r="D23" s="155" t="s">
        <v>20</v>
      </c>
      <c r="E23" s="156">
        <v>7</v>
      </c>
      <c r="F23" s="157">
        <v>544084.78</v>
      </c>
      <c r="G23" s="158" t="s">
        <v>64</v>
      </c>
      <c r="H23" s="158" t="s">
        <v>64</v>
      </c>
      <c r="I23" s="158" t="s">
        <v>64</v>
      </c>
      <c r="J23" s="158" t="s">
        <v>64</v>
      </c>
      <c r="K23" s="158" t="s">
        <v>64</v>
      </c>
      <c r="L23" s="158">
        <v>700</v>
      </c>
      <c r="M23" s="158" t="s">
        <v>64</v>
      </c>
      <c r="N23" s="158" t="s">
        <v>64</v>
      </c>
      <c r="O23" s="158" t="s">
        <v>64</v>
      </c>
      <c r="P23" s="158" t="s">
        <v>64</v>
      </c>
      <c r="Q23" s="159">
        <v>104316.98</v>
      </c>
    </row>
    <row r="24" spans="1:22" ht="30" customHeight="1" x14ac:dyDescent="0.35">
      <c r="A24" s="365"/>
      <c r="B24" s="370">
        <v>2024</v>
      </c>
      <c r="C24" s="160" t="s">
        <v>62</v>
      </c>
      <c r="D24" s="161" t="s">
        <v>63</v>
      </c>
      <c r="E24" s="162">
        <v>244</v>
      </c>
      <c r="F24" s="169">
        <v>33810656.100000001</v>
      </c>
      <c r="G24" s="164" t="s">
        <v>64</v>
      </c>
      <c r="H24" s="164" t="s">
        <v>64</v>
      </c>
      <c r="I24" s="164">
        <v>2578184.4200000004</v>
      </c>
      <c r="J24" s="164" t="s">
        <v>64</v>
      </c>
      <c r="K24" s="164" t="s">
        <v>64</v>
      </c>
      <c r="L24" s="164">
        <v>268500.98</v>
      </c>
      <c r="M24" s="164" t="s">
        <v>64</v>
      </c>
      <c r="N24" s="164">
        <v>89448</v>
      </c>
      <c r="O24" s="164" t="s">
        <v>64</v>
      </c>
      <c r="P24" s="164" t="s">
        <v>64</v>
      </c>
      <c r="Q24" s="170">
        <v>6479149.1099999994</v>
      </c>
      <c r="U24" s="135"/>
    </row>
    <row r="25" spans="1:22" ht="14.25" customHeight="1" x14ac:dyDescent="0.35">
      <c r="A25" s="365"/>
      <c r="B25" s="365"/>
      <c r="C25" s="148" t="s">
        <v>65</v>
      </c>
      <c r="D25" s="149" t="s">
        <v>20</v>
      </c>
      <c r="E25" s="150">
        <v>360</v>
      </c>
      <c r="F25" s="151">
        <v>36212303.859999992</v>
      </c>
      <c r="G25" s="152" t="s">
        <v>64</v>
      </c>
      <c r="H25" s="152" t="s">
        <v>64</v>
      </c>
      <c r="I25" s="152">
        <v>1143136.6300000001</v>
      </c>
      <c r="J25" s="152" t="s">
        <v>64</v>
      </c>
      <c r="K25" s="152" t="s">
        <v>64</v>
      </c>
      <c r="L25" s="152">
        <v>192490.08000000002</v>
      </c>
      <c r="M25" s="152" t="s">
        <v>64</v>
      </c>
      <c r="N25" s="152">
        <v>64597</v>
      </c>
      <c r="O25" s="152" t="s">
        <v>64</v>
      </c>
      <c r="P25" s="152" t="s">
        <v>64</v>
      </c>
      <c r="Q25" s="153">
        <v>7052717.6299999999</v>
      </c>
    </row>
    <row r="26" spans="1:22" ht="14.25" customHeight="1" x14ac:dyDescent="0.35">
      <c r="A26" s="365"/>
      <c r="B26" s="365"/>
      <c r="C26" s="148" t="s">
        <v>66</v>
      </c>
      <c r="D26" s="149" t="s">
        <v>20</v>
      </c>
      <c r="E26" s="150">
        <v>212</v>
      </c>
      <c r="F26" s="151">
        <v>17632718.559999999</v>
      </c>
      <c r="G26" s="152" t="s">
        <v>64</v>
      </c>
      <c r="H26" s="152" t="s">
        <v>64</v>
      </c>
      <c r="I26" s="152">
        <v>218500.08</v>
      </c>
      <c r="J26" s="152" t="s">
        <v>64</v>
      </c>
      <c r="K26" s="152" t="s">
        <v>64</v>
      </c>
      <c r="L26" s="152">
        <v>165236.6</v>
      </c>
      <c r="M26" s="152" t="s">
        <v>64</v>
      </c>
      <c r="N26" s="152">
        <v>17908</v>
      </c>
      <c r="O26" s="152" t="s">
        <v>64</v>
      </c>
      <c r="P26" s="152" t="s">
        <v>64</v>
      </c>
      <c r="Q26" s="153">
        <v>3431992.6900000004</v>
      </c>
    </row>
    <row r="27" spans="1:22" ht="14.25" customHeight="1" x14ac:dyDescent="0.35">
      <c r="A27" s="365"/>
      <c r="B27" s="365"/>
      <c r="C27" s="148" t="s">
        <v>67</v>
      </c>
      <c r="D27" s="149" t="s">
        <v>20</v>
      </c>
      <c r="E27" s="150">
        <v>82</v>
      </c>
      <c r="F27" s="151">
        <v>5106911.84</v>
      </c>
      <c r="G27" s="152" t="s">
        <v>64</v>
      </c>
      <c r="H27" s="152" t="s">
        <v>64</v>
      </c>
      <c r="I27" s="152">
        <v>13233.35</v>
      </c>
      <c r="J27" s="152" t="s">
        <v>64</v>
      </c>
      <c r="K27" s="152" t="s">
        <v>64</v>
      </c>
      <c r="L27" s="152">
        <v>45413.88</v>
      </c>
      <c r="M27" s="152" t="s">
        <v>64</v>
      </c>
      <c r="N27" s="152">
        <v>6894</v>
      </c>
      <c r="O27" s="152" t="s">
        <v>64</v>
      </c>
      <c r="P27" s="152" t="s">
        <v>64</v>
      </c>
      <c r="Q27" s="153">
        <v>999175.12</v>
      </c>
      <c r="U27" s="135"/>
    </row>
    <row r="28" spans="1:22" ht="15" thickBot="1" x14ac:dyDescent="0.4">
      <c r="A28" s="365"/>
      <c r="B28" s="371"/>
      <c r="C28" s="154" t="s">
        <v>68</v>
      </c>
      <c r="D28" s="155" t="s">
        <v>20</v>
      </c>
      <c r="E28" s="156">
        <v>7</v>
      </c>
      <c r="F28" s="157">
        <v>674720.76</v>
      </c>
      <c r="G28" s="158" t="s">
        <v>64</v>
      </c>
      <c r="H28" s="158" t="s">
        <v>64</v>
      </c>
      <c r="I28" s="158" t="s">
        <v>64</v>
      </c>
      <c r="J28" s="158" t="s">
        <v>64</v>
      </c>
      <c r="K28" s="158" t="s">
        <v>64</v>
      </c>
      <c r="L28" s="158">
        <v>1000</v>
      </c>
      <c r="M28" s="158" t="s">
        <v>64</v>
      </c>
      <c r="N28" s="158" t="s">
        <v>64</v>
      </c>
      <c r="O28" s="158" t="s">
        <v>64</v>
      </c>
      <c r="P28" s="158" t="s">
        <v>64</v>
      </c>
      <c r="Q28" s="159">
        <v>130057.27</v>
      </c>
    </row>
    <row r="29" spans="1:22" ht="31" customHeight="1" x14ac:dyDescent="0.35">
      <c r="A29" s="365"/>
      <c r="B29" s="364">
        <v>2025</v>
      </c>
      <c r="C29" s="140" t="s">
        <v>62</v>
      </c>
      <c r="D29" s="141" t="s">
        <v>63</v>
      </c>
      <c r="E29" s="142">
        <v>277</v>
      </c>
      <c r="F29" s="144">
        <v>34510503.799999997</v>
      </c>
      <c r="G29" s="144" t="s">
        <v>64</v>
      </c>
      <c r="H29" s="144" t="s">
        <v>64</v>
      </c>
      <c r="I29" s="144">
        <v>2430924.54</v>
      </c>
      <c r="J29" s="144" t="s">
        <v>64</v>
      </c>
      <c r="K29" s="144" t="s">
        <v>64</v>
      </c>
      <c r="L29" s="144">
        <v>332475.36</v>
      </c>
      <c r="M29" s="144" t="s">
        <v>64</v>
      </c>
      <c r="N29" s="144">
        <v>64077</v>
      </c>
      <c r="O29" s="144" t="s">
        <v>64</v>
      </c>
      <c r="P29" s="144" t="s">
        <v>64</v>
      </c>
      <c r="Q29" s="144">
        <v>6655791.8500000015</v>
      </c>
    </row>
    <row r="30" spans="1:22" ht="15" customHeight="1" x14ac:dyDescent="0.35">
      <c r="A30" s="365"/>
      <c r="B30" s="365"/>
      <c r="C30" s="148" t="s">
        <v>65</v>
      </c>
      <c r="D30" s="149" t="s">
        <v>20</v>
      </c>
      <c r="E30" s="150">
        <v>355</v>
      </c>
      <c r="F30" s="152">
        <v>32969411.289999999</v>
      </c>
      <c r="G30" s="152" t="s">
        <v>64</v>
      </c>
      <c r="H30" s="152" t="s">
        <v>64</v>
      </c>
      <c r="I30" s="152">
        <v>911582.78000000014</v>
      </c>
      <c r="J30" s="152" t="s">
        <v>64</v>
      </c>
      <c r="K30" s="152" t="s">
        <v>64</v>
      </c>
      <c r="L30" s="152">
        <v>137351.4</v>
      </c>
      <c r="M30" s="152" t="s">
        <v>64</v>
      </c>
      <c r="N30" s="152">
        <v>109626</v>
      </c>
      <c r="O30" s="152" t="s">
        <v>64</v>
      </c>
      <c r="P30" s="152" t="s">
        <v>64</v>
      </c>
      <c r="Q30" s="152">
        <v>6420934.8900000015</v>
      </c>
    </row>
    <row r="31" spans="1:22" ht="15" customHeight="1" x14ac:dyDescent="0.35">
      <c r="A31" s="365"/>
      <c r="B31" s="365"/>
      <c r="C31" s="148" t="s">
        <v>66</v>
      </c>
      <c r="D31" s="149" t="s">
        <v>20</v>
      </c>
      <c r="E31" s="150">
        <v>224</v>
      </c>
      <c r="F31" s="152">
        <v>13973887.190000001</v>
      </c>
      <c r="G31" s="152" t="s">
        <v>64</v>
      </c>
      <c r="H31" s="152" t="s">
        <v>64</v>
      </c>
      <c r="I31" s="152">
        <v>125283.37</v>
      </c>
      <c r="J31" s="152" t="s">
        <v>64</v>
      </c>
      <c r="K31" s="152" t="s">
        <v>64</v>
      </c>
      <c r="L31" s="152">
        <v>86005.6</v>
      </c>
      <c r="M31" s="152" t="s">
        <v>64</v>
      </c>
      <c r="N31" s="152">
        <v>19881</v>
      </c>
      <c r="O31" s="152" t="s">
        <v>64</v>
      </c>
      <c r="P31" s="152" t="s">
        <v>64</v>
      </c>
      <c r="Q31" s="152">
        <v>2719661.78</v>
      </c>
    </row>
    <row r="32" spans="1:22" x14ac:dyDescent="0.35">
      <c r="A32" s="365"/>
      <c r="B32" s="365"/>
      <c r="C32" s="148" t="s">
        <v>67</v>
      </c>
      <c r="D32" s="149" t="s">
        <v>20</v>
      </c>
      <c r="E32" s="150">
        <v>77</v>
      </c>
      <c r="F32" s="152">
        <v>4115902.2899999996</v>
      </c>
      <c r="G32" s="152" t="s">
        <v>64</v>
      </c>
      <c r="H32" s="152" t="s">
        <v>64</v>
      </c>
      <c r="I32" s="152">
        <v>8800</v>
      </c>
      <c r="J32" s="152" t="s">
        <v>64</v>
      </c>
      <c r="K32" s="152" t="s">
        <v>64</v>
      </c>
      <c r="L32" s="152"/>
      <c r="M32" s="152" t="s">
        <v>64</v>
      </c>
      <c r="N32" s="152">
        <v>17700</v>
      </c>
      <c r="O32" s="152" t="s">
        <v>64</v>
      </c>
      <c r="P32" s="152" t="s">
        <v>64</v>
      </c>
      <c r="Q32" s="152">
        <v>800669.39</v>
      </c>
    </row>
    <row r="33" spans="1:19" x14ac:dyDescent="0.35">
      <c r="A33" s="365"/>
      <c r="B33" s="365"/>
      <c r="C33" s="148" t="s">
        <v>68</v>
      </c>
      <c r="D33" s="149" t="s">
        <v>20</v>
      </c>
      <c r="E33" s="150">
        <v>10</v>
      </c>
      <c r="F33" s="152">
        <v>999348.1399999999</v>
      </c>
      <c r="G33" s="152" t="s">
        <v>64</v>
      </c>
      <c r="H33" s="152" t="s">
        <v>64</v>
      </c>
      <c r="I33" s="152" t="s">
        <v>64</v>
      </c>
      <c r="J33" s="152" t="s">
        <v>64</v>
      </c>
      <c r="K33" s="152" t="s">
        <v>64</v>
      </c>
      <c r="L33" s="152">
        <v>4800</v>
      </c>
      <c r="M33" s="152" t="s">
        <v>64</v>
      </c>
      <c r="N33" s="152" t="s">
        <v>64</v>
      </c>
      <c r="O33" s="152" t="s">
        <v>64</v>
      </c>
      <c r="P33" s="152" t="s">
        <v>64</v>
      </c>
      <c r="Q33" s="152">
        <v>191048.87000000002</v>
      </c>
      <c r="R33" s="135"/>
      <c r="S33" s="135"/>
    </row>
  </sheetData>
  <autoFilter ref="A3:Q3" xr:uid="{65CC8119-77FA-43E5-8265-DC2A2721BAEE}"/>
  <mergeCells count="9">
    <mergeCell ref="A1:Q1"/>
    <mergeCell ref="A2:Q2"/>
    <mergeCell ref="A4:A33"/>
    <mergeCell ref="B4:B8"/>
    <mergeCell ref="B9:B13"/>
    <mergeCell ref="B14:B18"/>
    <mergeCell ref="B19:B23"/>
    <mergeCell ref="B24:B28"/>
    <mergeCell ref="B29:B33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D587-FD25-4654-97E4-81F530C867C9}">
  <dimension ref="A1:Q9"/>
  <sheetViews>
    <sheetView workbookViewId="0">
      <selection activeCell="M27" sqref="M27"/>
    </sheetView>
  </sheetViews>
  <sheetFormatPr defaultColWidth="8.81640625" defaultRowHeight="14.5" x14ac:dyDescent="0.35"/>
  <cols>
    <col min="1" max="2" width="15.81640625" style="7" customWidth="1"/>
    <col min="3" max="3" width="40.81640625" style="7" customWidth="1"/>
    <col min="4" max="4" width="24.6328125" style="7" customWidth="1"/>
    <col min="5" max="7" width="15.81640625" style="7" customWidth="1"/>
    <col min="8" max="8" width="15.81640625" style="7" hidden="1" customWidth="1"/>
    <col min="9" max="9" width="15.81640625" style="7" customWidth="1"/>
    <col min="10" max="12" width="15.81640625" style="7" hidden="1" customWidth="1"/>
    <col min="13" max="17" width="15.81640625" style="7" customWidth="1"/>
    <col min="18" max="16384" width="8.81640625" style="7"/>
  </cols>
  <sheetData>
    <row r="1" spans="1:17" x14ac:dyDescent="0.35">
      <c r="A1" s="363" t="s">
        <v>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s="14" customFormat="1" ht="45.5" customHeight="1" x14ac:dyDescent="0.35">
      <c r="A2" s="372" t="s">
        <v>1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4"/>
    </row>
    <row r="3" spans="1:17" ht="58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pans="1:17" x14ac:dyDescent="0.35">
      <c r="A4" s="365" t="s">
        <v>70</v>
      </c>
      <c r="B4" s="367">
        <v>2025</v>
      </c>
      <c r="C4" s="172" t="s">
        <v>72</v>
      </c>
      <c r="D4" s="172" t="s">
        <v>20</v>
      </c>
      <c r="E4" s="172">
        <v>6</v>
      </c>
      <c r="F4" s="173">
        <v>32020</v>
      </c>
      <c r="G4" s="173">
        <v>4522.3</v>
      </c>
      <c r="H4" s="173"/>
      <c r="I4" s="173">
        <v>0</v>
      </c>
      <c r="J4" s="173">
        <v>0</v>
      </c>
      <c r="K4" s="173">
        <v>0</v>
      </c>
      <c r="L4" s="173">
        <v>0</v>
      </c>
      <c r="M4" s="173">
        <v>0</v>
      </c>
      <c r="N4" s="173">
        <v>0</v>
      </c>
      <c r="O4" s="173">
        <v>0</v>
      </c>
      <c r="P4" s="173">
        <v>4726.7</v>
      </c>
      <c r="Q4" s="172">
        <v>7399.53</v>
      </c>
    </row>
    <row r="5" spans="1:17" x14ac:dyDescent="0.35">
      <c r="A5" s="365"/>
      <c r="B5" s="367"/>
      <c r="C5" s="172" t="s">
        <v>71</v>
      </c>
      <c r="D5" s="172" t="s">
        <v>102</v>
      </c>
      <c r="E5" s="172">
        <v>4</v>
      </c>
      <c r="F5" s="173">
        <v>38415.25</v>
      </c>
      <c r="G5" s="173">
        <v>884.7</v>
      </c>
      <c r="H5" s="173">
        <v>0</v>
      </c>
      <c r="I5" s="173">
        <v>1633.1</v>
      </c>
      <c r="J5" s="173">
        <v>0</v>
      </c>
      <c r="K5" s="173">
        <v>0</v>
      </c>
      <c r="L5" s="173">
        <v>0</v>
      </c>
      <c r="M5" s="173">
        <v>0</v>
      </c>
      <c r="N5" s="173">
        <v>0</v>
      </c>
      <c r="O5" s="173">
        <v>0</v>
      </c>
      <c r="P5" s="173">
        <v>0</v>
      </c>
      <c r="Q5" s="172">
        <v>7339.3</v>
      </c>
    </row>
    <row r="6" spans="1:17" x14ac:dyDescent="0.35"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</row>
    <row r="7" spans="1:17" x14ac:dyDescent="0.35">
      <c r="M7" s="174"/>
      <c r="N7" s="174"/>
    </row>
    <row r="8" spans="1:17" x14ac:dyDescent="0.35">
      <c r="M8" s="174"/>
      <c r="N8" s="174"/>
    </row>
    <row r="9" spans="1:17" x14ac:dyDescent="0.35">
      <c r="M9" s="174"/>
    </row>
  </sheetData>
  <autoFilter ref="A3:Q3" xr:uid="{8ADED587-FD25-4654-97E4-81F530C867C9}"/>
  <mergeCells count="4">
    <mergeCell ref="A1:Q1"/>
    <mergeCell ref="A2:Q2"/>
    <mergeCell ref="A4:A5"/>
    <mergeCell ref="B4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CD95-6E59-4AED-9CC0-0E88A2060396}">
  <dimension ref="A1:Q45"/>
  <sheetViews>
    <sheetView topLeftCell="B1" workbookViewId="0">
      <selection activeCell="B1" sqref="A1:XFD1048576"/>
    </sheetView>
  </sheetViews>
  <sheetFormatPr defaultColWidth="8.81640625" defaultRowHeight="14.5" x14ac:dyDescent="0.35"/>
  <cols>
    <col min="1" max="2" width="15.81640625" style="7" customWidth="1"/>
    <col min="3" max="3" width="30.81640625" style="137" customWidth="1"/>
    <col min="4" max="4" width="20.81640625" style="137" customWidth="1"/>
    <col min="5" max="17" width="15.81640625" style="189" customWidth="1"/>
    <col min="18" max="16384" width="8.81640625" style="7"/>
  </cols>
  <sheetData>
    <row r="1" spans="1:17" x14ac:dyDescent="0.35">
      <c r="A1" s="363" t="s">
        <v>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46" customHeight="1" x14ac:dyDescent="0.35">
      <c r="A2" s="348" t="s">
        <v>53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17" ht="58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73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pans="1:17" s="177" customFormat="1" x14ac:dyDescent="0.35">
      <c r="A4" s="375" t="s">
        <v>75</v>
      </c>
      <c r="B4" s="378">
        <v>2020</v>
      </c>
      <c r="C4" s="175" t="s">
        <v>44</v>
      </c>
      <c r="D4" s="175" t="s">
        <v>45</v>
      </c>
      <c r="E4" s="176">
        <v>13</v>
      </c>
      <c r="F4" s="21">
        <v>1152844.6000000001</v>
      </c>
      <c r="G4" s="21">
        <v>127473.14</v>
      </c>
      <c r="H4" s="21"/>
      <c r="I4" s="21">
        <v>193198.74</v>
      </c>
      <c r="J4" s="21"/>
      <c r="K4" s="21">
        <v>157186.23000000001</v>
      </c>
      <c r="L4" s="21">
        <v>97840</v>
      </c>
      <c r="M4" s="21"/>
      <c r="N4" s="21"/>
      <c r="O4" s="21">
        <v>21714.45</v>
      </c>
      <c r="P4" s="21">
        <v>134593.35</v>
      </c>
      <c r="Q4" s="21">
        <v>355271.70292888005</v>
      </c>
    </row>
    <row r="5" spans="1:17" s="177" customFormat="1" x14ac:dyDescent="0.35">
      <c r="A5" s="376"/>
      <c r="B5" s="379"/>
      <c r="C5" s="175" t="s">
        <v>46</v>
      </c>
      <c r="D5" s="175" t="s">
        <v>20</v>
      </c>
      <c r="E5" s="176">
        <v>9</v>
      </c>
      <c r="F5" s="21">
        <v>699589.62</v>
      </c>
      <c r="G5" s="21">
        <v>110968.24</v>
      </c>
      <c r="H5" s="21">
        <v>0</v>
      </c>
      <c r="I5" s="21">
        <v>0</v>
      </c>
      <c r="J5" s="21">
        <v>0</v>
      </c>
      <c r="K5" s="21">
        <v>73947.12</v>
      </c>
      <c r="L5" s="21">
        <v>53863.64</v>
      </c>
      <c r="M5" s="21">
        <v>0</v>
      </c>
      <c r="N5" s="21">
        <v>0</v>
      </c>
      <c r="O5" s="21">
        <v>5574.84</v>
      </c>
      <c r="P5" s="21">
        <v>48261.31</v>
      </c>
      <c r="Q5" s="21">
        <v>187018.69268776002</v>
      </c>
    </row>
    <row r="6" spans="1:17" s="177" customFormat="1" x14ac:dyDescent="0.35">
      <c r="A6" s="376"/>
      <c r="B6" s="379"/>
      <c r="C6" s="175" t="s">
        <v>48</v>
      </c>
      <c r="D6" s="175" t="s">
        <v>20</v>
      </c>
      <c r="E6" s="176">
        <v>47</v>
      </c>
      <c r="F6" s="21">
        <v>2961046.11</v>
      </c>
      <c r="G6" s="178">
        <v>488529.42</v>
      </c>
      <c r="H6" s="179"/>
      <c r="I6" s="21"/>
      <c r="J6" s="21"/>
      <c r="K6" s="21">
        <v>306275.37</v>
      </c>
      <c r="L6" s="21">
        <v>129034.54</v>
      </c>
      <c r="M6" s="21">
        <v>11561.61</v>
      </c>
      <c r="N6" s="21"/>
      <c r="O6" s="21">
        <v>82328.490000000005</v>
      </c>
      <c r="P6" s="21">
        <v>247922.81</v>
      </c>
      <c r="Q6" s="21">
        <v>796681.91859480005</v>
      </c>
    </row>
    <row r="7" spans="1:17" s="177" customFormat="1" x14ac:dyDescent="0.35">
      <c r="A7" s="376"/>
      <c r="B7" s="379"/>
      <c r="C7" s="175" t="s">
        <v>48</v>
      </c>
      <c r="D7" s="175" t="s">
        <v>47</v>
      </c>
      <c r="E7" s="176">
        <v>6</v>
      </c>
      <c r="F7" s="21">
        <v>370616.01</v>
      </c>
      <c r="G7" s="21">
        <v>65594.05</v>
      </c>
      <c r="H7" s="21">
        <v>70142.509999999995</v>
      </c>
      <c r="I7" s="21"/>
      <c r="J7" s="21"/>
      <c r="K7" s="21">
        <v>43077.13</v>
      </c>
      <c r="L7" s="21">
        <v>18850</v>
      </c>
      <c r="M7" s="21">
        <v>6247.52</v>
      </c>
      <c r="N7" s="21"/>
      <c r="O7" s="21">
        <v>4139.41</v>
      </c>
      <c r="P7" s="21">
        <v>49094.98</v>
      </c>
      <c r="Q7" s="21">
        <v>118324.96</v>
      </c>
    </row>
    <row r="8" spans="1:17" s="177" customFormat="1" x14ac:dyDescent="0.35">
      <c r="A8" s="376"/>
      <c r="B8" s="379"/>
      <c r="C8" s="175" t="s">
        <v>52</v>
      </c>
      <c r="D8" s="175" t="s">
        <v>20</v>
      </c>
      <c r="E8" s="176">
        <v>71</v>
      </c>
      <c r="F8" s="21">
        <v>3445950.88</v>
      </c>
      <c r="G8" s="21">
        <v>294774.69</v>
      </c>
      <c r="H8" s="21"/>
      <c r="I8" s="21"/>
      <c r="J8" s="21"/>
      <c r="K8" s="21">
        <v>313992.53999999998</v>
      </c>
      <c r="L8" s="21">
        <v>151898.18</v>
      </c>
      <c r="M8" s="21">
        <v>32693.74</v>
      </c>
      <c r="N8" s="21">
        <v>36575.279999999999</v>
      </c>
      <c r="O8" s="21">
        <v>105464.59</v>
      </c>
      <c r="P8" s="21">
        <v>319583.56</v>
      </c>
      <c r="Q8" s="21">
        <v>886069.54600848001</v>
      </c>
    </row>
    <row r="9" spans="1:17" s="177" customFormat="1" x14ac:dyDescent="0.35">
      <c r="A9" s="376"/>
      <c r="B9" s="379"/>
      <c r="C9" s="175" t="s">
        <v>50</v>
      </c>
      <c r="D9" s="175" t="s">
        <v>20</v>
      </c>
      <c r="E9" s="176">
        <v>5</v>
      </c>
      <c r="F9" s="21">
        <v>247266.19</v>
      </c>
      <c r="G9" s="21">
        <v>18022.919999999998</v>
      </c>
      <c r="H9" s="21"/>
      <c r="I9" s="21"/>
      <c r="J9" s="21"/>
      <c r="K9" s="21">
        <v>28597.66</v>
      </c>
      <c r="L9" s="21">
        <v>6600</v>
      </c>
      <c r="M9" s="21"/>
      <c r="N9" s="21">
        <v>30723.24</v>
      </c>
      <c r="O9" s="21">
        <v>4516.88</v>
      </c>
      <c r="P9" s="21">
        <v>12071.57</v>
      </c>
      <c r="Q9" s="21">
        <v>65555.836128480005</v>
      </c>
    </row>
    <row r="10" spans="1:17" s="177" customFormat="1" ht="15" thickBot="1" x14ac:dyDescent="0.4">
      <c r="A10" s="376"/>
      <c r="B10" s="380"/>
      <c r="C10" s="180" t="s">
        <v>51</v>
      </c>
      <c r="D10" s="180" t="s">
        <v>20</v>
      </c>
      <c r="E10" s="181">
        <v>14</v>
      </c>
      <c r="F10" s="182">
        <v>621515.89</v>
      </c>
      <c r="G10" s="182">
        <v>51244.800000000003</v>
      </c>
      <c r="H10" s="182"/>
      <c r="I10" s="182"/>
      <c r="J10" s="182">
        <v>185438.04</v>
      </c>
      <c r="K10" s="182">
        <v>246507.25</v>
      </c>
      <c r="L10" s="182">
        <v>24550</v>
      </c>
      <c r="M10" s="182"/>
      <c r="N10" s="182"/>
      <c r="O10" s="182">
        <v>23205.26</v>
      </c>
      <c r="P10" s="182">
        <v>59135.39</v>
      </c>
      <c r="Q10" s="182">
        <v>228371.42559544</v>
      </c>
    </row>
    <row r="11" spans="1:17" s="177" customFormat="1" x14ac:dyDescent="0.35">
      <c r="A11" s="376"/>
      <c r="B11" s="381">
        <v>2021</v>
      </c>
      <c r="C11" s="183" t="s">
        <v>44</v>
      </c>
      <c r="D11" s="183" t="s">
        <v>45</v>
      </c>
      <c r="E11" s="184">
        <v>11</v>
      </c>
      <c r="F11" s="185">
        <v>1456500.16</v>
      </c>
      <c r="G11" s="185">
        <v>178852.44</v>
      </c>
      <c r="H11" s="185"/>
      <c r="I11" s="185">
        <v>279778.76</v>
      </c>
      <c r="J11" s="185"/>
      <c r="K11" s="185">
        <v>303758.21999999997</v>
      </c>
      <c r="L11" s="185">
        <v>184000</v>
      </c>
      <c r="M11" s="185">
        <v>10364.93</v>
      </c>
      <c r="N11" s="185"/>
      <c r="O11" s="185">
        <v>27627.11</v>
      </c>
      <c r="P11" s="185">
        <v>132486.14000000001</v>
      </c>
      <c r="Q11" s="185">
        <v>485048.9423468801</v>
      </c>
    </row>
    <row r="12" spans="1:17" s="177" customFormat="1" x14ac:dyDescent="0.35">
      <c r="A12" s="376"/>
      <c r="B12" s="379"/>
      <c r="C12" s="175" t="s">
        <v>46</v>
      </c>
      <c r="D12" s="175" t="s">
        <v>20</v>
      </c>
      <c r="E12" s="176">
        <v>11</v>
      </c>
      <c r="F12" s="21">
        <v>1189815.99</v>
      </c>
      <c r="G12" s="21">
        <v>191870.44</v>
      </c>
      <c r="H12" s="21">
        <v>0</v>
      </c>
      <c r="I12" s="21">
        <v>0</v>
      </c>
      <c r="J12" s="21">
        <v>0</v>
      </c>
      <c r="K12" s="21">
        <v>215909.54</v>
      </c>
      <c r="L12" s="21">
        <v>184000</v>
      </c>
      <c r="M12" s="21">
        <v>5984.63</v>
      </c>
      <c r="N12" s="21">
        <v>0</v>
      </c>
      <c r="O12" s="21">
        <v>29202.74</v>
      </c>
      <c r="P12" s="21">
        <v>58104.09</v>
      </c>
      <c r="Q12" s="21">
        <v>353393.78190584003</v>
      </c>
    </row>
    <row r="13" spans="1:17" s="177" customFormat="1" x14ac:dyDescent="0.35">
      <c r="A13" s="376"/>
      <c r="B13" s="379"/>
      <c r="C13" s="175" t="s">
        <v>48</v>
      </c>
      <c r="D13" s="175" t="s">
        <v>20</v>
      </c>
      <c r="E13" s="176">
        <v>49</v>
      </c>
      <c r="F13" s="21">
        <v>3167918.89</v>
      </c>
      <c r="G13" s="21">
        <v>491548.15999999997</v>
      </c>
      <c r="H13" s="21"/>
      <c r="I13" s="21"/>
      <c r="J13" s="21"/>
      <c r="K13" s="21">
        <v>362006.55</v>
      </c>
      <c r="L13" s="21">
        <v>192000</v>
      </c>
      <c r="M13" s="21">
        <v>45443.01</v>
      </c>
      <c r="N13" s="21"/>
      <c r="O13" s="21">
        <v>135101.47</v>
      </c>
      <c r="P13" s="21">
        <v>306126.14</v>
      </c>
      <c r="Q13" s="21">
        <v>885920.78373935982</v>
      </c>
    </row>
    <row r="14" spans="1:17" s="177" customFormat="1" x14ac:dyDescent="0.35">
      <c r="A14" s="376"/>
      <c r="B14" s="379"/>
      <c r="C14" s="175" t="s">
        <v>48</v>
      </c>
      <c r="D14" s="175" t="s">
        <v>47</v>
      </c>
      <c r="E14" s="176">
        <v>5</v>
      </c>
      <c r="F14" s="21">
        <v>308360.14</v>
      </c>
      <c r="G14" s="21">
        <v>56794.92</v>
      </c>
      <c r="H14" s="21">
        <v>54417.69</v>
      </c>
      <c r="I14" s="21"/>
      <c r="J14" s="21"/>
      <c r="K14" s="21">
        <v>28305.8</v>
      </c>
      <c r="L14" s="21">
        <v>12000</v>
      </c>
      <c r="M14" s="21">
        <v>8513.92</v>
      </c>
      <c r="N14" s="21"/>
      <c r="O14" s="21">
        <v>5645.64</v>
      </c>
      <c r="P14" s="21">
        <v>46362.83</v>
      </c>
      <c r="Q14" s="21">
        <v>98089.33</v>
      </c>
    </row>
    <row r="15" spans="1:17" s="177" customFormat="1" x14ac:dyDescent="0.35">
      <c r="A15" s="376"/>
      <c r="B15" s="379"/>
      <c r="C15" s="175" t="s">
        <v>52</v>
      </c>
      <c r="D15" s="175" t="s">
        <v>20</v>
      </c>
      <c r="E15" s="176">
        <v>64</v>
      </c>
      <c r="F15" s="21">
        <v>3698656.68</v>
      </c>
      <c r="G15" s="21">
        <v>281169.46000000002</v>
      </c>
      <c r="H15" s="21"/>
      <c r="I15" s="21"/>
      <c r="J15" s="21"/>
      <c r="K15" s="21">
        <v>325694.32</v>
      </c>
      <c r="L15" s="21">
        <v>231000</v>
      </c>
      <c r="M15" s="21"/>
      <c r="N15" s="21"/>
      <c r="O15" s="21">
        <v>133323.47</v>
      </c>
      <c r="P15" s="21">
        <v>340969.24</v>
      </c>
      <c r="Q15" s="21">
        <v>952563.23999367992</v>
      </c>
    </row>
    <row r="16" spans="1:17" s="177" customFormat="1" x14ac:dyDescent="0.35">
      <c r="A16" s="376"/>
      <c r="B16" s="379"/>
      <c r="C16" s="175" t="s">
        <v>50</v>
      </c>
      <c r="D16" s="175" t="s">
        <v>20</v>
      </c>
      <c r="E16" s="176">
        <v>6</v>
      </c>
      <c r="F16" s="21">
        <v>168953.26</v>
      </c>
      <c r="G16" s="21">
        <v>9337.9599999999991</v>
      </c>
      <c r="H16" s="21"/>
      <c r="I16" s="21"/>
      <c r="J16" s="21"/>
      <c r="K16" s="21"/>
      <c r="L16" s="21">
        <v>5000</v>
      </c>
      <c r="M16" s="21"/>
      <c r="N16" s="21"/>
      <c r="O16" s="21">
        <v>4353.72</v>
      </c>
      <c r="P16" s="21">
        <v>25657.65</v>
      </c>
      <c r="Q16" s="21">
        <v>40204.978583920005</v>
      </c>
    </row>
    <row r="17" spans="1:17" s="177" customFormat="1" ht="15" thickBot="1" x14ac:dyDescent="0.4">
      <c r="A17" s="376"/>
      <c r="B17" s="380"/>
      <c r="C17" s="180" t="s">
        <v>51</v>
      </c>
      <c r="D17" s="180" t="s">
        <v>20</v>
      </c>
      <c r="E17" s="181">
        <v>19</v>
      </c>
      <c r="F17" s="182">
        <v>834229.82</v>
      </c>
      <c r="G17" s="182">
        <v>66354.42</v>
      </c>
      <c r="H17" s="182"/>
      <c r="I17" s="182"/>
      <c r="J17" s="182">
        <v>290226.07</v>
      </c>
      <c r="K17" s="182">
        <v>354670.58</v>
      </c>
      <c r="L17" s="182">
        <v>85000</v>
      </c>
      <c r="M17" s="182">
        <v>9678.6</v>
      </c>
      <c r="N17" s="182"/>
      <c r="O17" s="182">
        <v>27983.69</v>
      </c>
      <c r="P17" s="182">
        <v>83340.990000000005</v>
      </c>
      <c r="Q17" s="182">
        <v>324110.23533408006</v>
      </c>
    </row>
    <row r="18" spans="1:17" s="177" customFormat="1" x14ac:dyDescent="0.35">
      <c r="A18" s="376"/>
      <c r="B18" s="381">
        <v>2022</v>
      </c>
      <c r="C18" s="183" t="s">
        <v>44</v>
      </c>
      <c r="D18" s="183" t="s">
        <v>45</v>
      </c>
      <c r="E18" s="184">
        <v>15</v>
      </c>
      <c r="F18" s="185">
        <v>1543816.89</v>
      </c>
      <c r="G18" s="185">
        <v>218049.29</v>
      </c>
      <c r="H18" s="185"/>
      <c r="I18" s="185">
        <v>288805.78000000003</v>
      </c>
      <c r="J18" s="185"/>
      <c r="K18" s="185">
        <v>181539.4</v>
      </c>
      <c r="L18" s="185">
        <v>587000</v>
      </c>
      <c r="M18" s="185"/>
      <c r="N18" s="185"/>
      <c r="O18" s="185">
        <v>40500.720000000001</v>
      </c>
      <c r="P18" s="185">
        <v>184448.87</v>
      </c>
      <c r="Q18" s="185">
        <v>572489.12682360003</v>
      </c>
    </row>
    <row r="19" spans="1:17" s="177" customFormat="1" x14ac:dyDescent="0.35">
      <c r="A19" s="376"/>
      <c r="B19" s="379"/>
      <c r="C19" s="175" t="s">
        <v>46</v>
      </c>
      <c r="D19" s="175" t="s">
        <v>20</v>
      </c>
      <c r="E19" s="176">
        <v>19</v>
      </c>
      <c r="F19" s="21">
        <v>1787634.67</v>
      </c>
      <c r="G19" s="21">
        <v>291439.49</v>
      </c>
      <c r="H19" s="21">
        <v>0</v>
      </c>
      <c r="I19" s="21">
        <v>0</v>
      </c>
      <c r="J19" s="21">
        <v>0</v>
      </c>
      <c r="K19" s="21">
        <v>96542.43</v>
      </c>
      <c r="L19" s="21">
        <v>422000</v>
      </c>
      <c r="M19" s="21">
        <v>16140.36</v>
      </c>
      <c r="N19" s="21">
        <v>0</v>
      </c>
      <c r="O19" s="21">
        <v>52781.42</v>
      </c>
      <c r="P19" s="21">
        <v>95019.27</v>
      </c>
      <c r="Q19" s="21">
        <v>520331.98844832001</v>
      </c>
    </row>
    <row r="20" spans="1:17" s="177" customFormat="1" x14ac:dyDescent="0.35">
      <c r="A20" s="376"/>
      <c r="B20" s="379"/>
      <c r="C20" s="175" t="s">
        <v>48</v>
      </c>
      <c r="D20" s="175" t="s">
        <v>20</v>
      </c>
      <c r="E20" s="176">
        <v>44</v>
      </c>
      <c r="F20" s="21">
        <v>3501918.24</v>
      </c>
      <c r="G20" s="21">
        <v>551632.12</v>
      </c>
      <c r="H20" s="21"/>
      <c r="I20" s="21"/>
      <c r="J20" s="21"/>
      <c r="K20" s="21">
        <v>252684.49</v>
      </c>
      <c r="L20" s="21">
        <v>595600</v>
      </c>
      <c r="M20" s="21">
        <v>6963.03</v>
      </c>
      <c r="N20" s="21"/>
      <c r="O20" s="21">
        <v>111446.49</v>
      </c>
      <c r="P20" s="21">
        <v>344881.03</v>
      </c>
      <c r="Q20" s="21">
        <v>1010453.1428752004</v>
      </c>
    </row>
    <row r="21" spans="1:17" s="177" customFormat="1" x14ac:dyDescent="0.35">
      <c r="A21" s="376"/>
      <c r="B21" s="379"/>
      <c r="C21" s="175" t="s">
        <v>48</v>
      </c>
      <c r="D21" s="175" t="s">
        <v>47</v>
      </c>
      <c r="E21" s="176">
        <v>4</v>
      </c>
      <c r="F21" s="21">
        <v>280650.92</v>
      </c>
      <c r="G21" s="21">
        <v>56557.52</v>
      </c>
      <c r="H21" s="21">
        <v>47881.73</v>
      </c>
      <c r="I21" s="21"/>
      <c r="J21" s="21"/>
      <c r="K21" s="21">
        <v>21746.67</v>
      </c>
      <c r="L21" s="21">
        <v>38000</v>
      </c>
      <c r="M21" s="21"/>
      <c r="N21" s="21"/>
      <c r="O21" s="21">
        <v>10052.469999999999</v>
      </c>
      <c r="P21" s="21">
        <v>35372.589999999997</v>
      </c>
      <c r="Q21" s="21">
        <v>92408.485007199997</v>
      </c>
    </row>
    <row r="22" spans="1:17" s="177" customFormat="1" x14ac:dyDescent="0.35">
      <c r="A22" s="376"/>
      <c r="B22" s="379"/>
      <c r="C22" s="175" t="s">
        <v>52</v>
      </c>
      <c r="D22" s="175" t="s">
        <v>20</v>
      </c>
      <c r="E22" s="176">
        <v>70</v>
      </c>
      <c r="F22" s="21">
        <v>3941252.31</v>
      </c>
      <c r="G22" s="21">
        <v>283129.48</v>
      </c>
      <c r="H22" s="21"/>
      <c r="I22" s="21"/>
      <c r="J22" s="21"/>
      <c r="K22" s="21">
        <v>168847.74</v>
      </c>
      <c r="L22" s="21">
        <v>645000</v>
      </c>
      <c r="M22" s="21">
        <v>34762.92</v>
      </c>
      <c r="N22" s="21"/>
      <c r="O22" s="21">
        <v>174099.9</v>
      </c>
      <c r="P22" s="21">
        <v>365909.6</v>
      </c>
      <c r="Q22" s="21">
        <v>1051178.4670865603</v>
      </c>
    </row>
    <row r="23" spans="1:17" s="177" customFormat="1" ht="15" thickBot="1" x14ac:dyDescent="0.4">
      <c r="A23" s="376"/>
      <c r="B23" s="380"/>
      <c r="C23" s="180" t="s">
        <v>51</v>
      </c>
      <c r="D23" s="180" t="s">
        <v>20</v>
      </c>
      <c r="E23" s="181">
        <v>24</v>
      </c>
      <c r="F23" s="182">
        <v>976994.48</v>
      </c>
      <c r="G23" s="182">
        <v>76605.319999999992</v>
      </c>
      <c r="H23" s="182">
        <v>0</v>
      </c>
      <c r="I23" s="182">
        <v>0</v>
      </c>
      <c r="J23" s="182">
        <v>369306.38</v>
      </c>
      <c r="K23" s="182">
        <v>311295.99</v>
      </c>
      <c r="L23" s="182">
        <v>219000</v>
      </c>
      <c r="M23" s="182">
        <v>6870.63</v>
      </c>
      <c r="N23" s="182">
        <v>0</v>
      </c>
      <c r="O23" s="182">
        <v>45280.3</v>
      </c>
      <c r="P23" s="182">
        <v>138494.90000000002</v>
      </c>
      <c r="Q23" s="182">
        <v>392567.71793560003</v>
      </c>
    </row>
    <row r="24" spans="1:17" s="177" customFormat="1" x14ac:dyDescent="0.35">
      <c r="A24" s="376"/>
      <c r="B24" s="381">
        <v>2023</v>
      </c>
      <c r="C24" s="183" t="s">
        <v>44</v>
      </c>
      <c r="D24" s="183" t="s">
        <v>45</v>
      </c>
      <c r="E24" s="184">
        <v>11</v>
      </c>
      <c r="F24" s="185">
        <v>1578737.95</v>
      </c>
      <c r="G24" s="185">
        <v>237275.03</v>
      </c>
      <c r="H24" s="185"/>
      <c r="I24" s="185">
        <v>277577.63</v>
      </c>
      <c r="J24" s="185"/>
      <c r="K24" s="185">
        <v>43500</v>
      </c>
      <c r="L24" s="185">
        <v>597000</v>
      </c>
      <c r="M24" s="185"/>
      <c r="N24" s="185"/>
      <c r="O24" s="185">
        <v>26693.02</v>
      </c>
      <c r="P24" s="185">
        <v>180890.65</v>
      </c>
      <c r="Q24" s="185">
        <v>475386.21</v>
      </c>
    </row>
    <row r="25" spans="1:17" s="177" customFormat="1" x14ac:dyDescent="0.35">
      <c r="A25" s="376"/>
      <c r="B25" s="379"/>
      <c r="C25" s="175" t="s">
        <v>46</v>
      </c>
      <c r="D25" s="175" t="s">
        <v>20</v>
      </c>
      <c r="E25" s="176">
        <v>20</v>
      </c>
      <c r="F25" s="146">
        <f t="shared" ref="F25:Q25" si="0">F4+F5</f>
        <v>1852434.2200000002</v>
      </c>
      <c r="G25" s="146">
        <f t="shared" si="0"/>
        <v>238441.38</v>
      </c>
      <c r="H25" s="146">
        <f t="shared" si="0"/>
        <v>0</v>
      </c>
      <c r="I25" s="146">
        <f t="shared" si="0"/>
        <v>193198.74</v>
      </c>
      <c r="J25" s="146">
        <f t="shared" si="0"/>
        <v>0</v>
      </c>
      <c r="K25" s="146">
        <f t="shared" si="0"/>
        <v>231133.35</v>
      </c>
      <c r="L25" s="146">
        <f t="shared" si="0"/>
        <v>151703.64000000001</v>
      </c>
      <c r="M25" s="146">
        <f t="shared" si="0"/>
        <v>0</v>
      </c>
      <c r="N25" s="146">
        <f t="shared" si="0"/>
        <v>0</v>
      </c>
      <c r="O25" s="146">
        <f t="shared" si="0"/>
        <v>27289.29</v>
      </c>
      <c r="P25" s="146">
        <f t="shared" si="0"/>
        <v>182854.66</v>
      </c>
      <c r="Q25" s="146">
        <f t="shared" si="0"/>
        <v>542290.3956166401</v>
      </c>
    </row>
    <row r="26" spans="1:17" s="177" customFormat="1" x14ac:dyDescent="0.35">
      <c r="A26" s="376"/>
      <c r="B26" s="379"/>
      <c r="C26" s="175" t="s">
        <v>48</v>
      </c>
      <c r="D26" s="175" t="s">
        <v>20</v>
      </c>
      <c r="E26" s="176">
        <v>52</v>
      </c>
      <c r="F26" s="21">
        <v>4071248.32</v>
      </c>
      <c r="G26" s="21">
        <v>666892.19999999995</v>
      </c>
      <c r="H26" s="21"/>
      <c r="I26" s="21"/>
      <c r="J26" s="21"/>
      <c r="K26" s="21">
        <v>342176.4</v>
      </c>
      <c r="L26" s="21">
        <v>438500</v>
      </c>
      <c r="M26" s="21">
        <v>63715.75</v>
      </c>
      <c r="N26" s="21"/>
      <c r="O26" s="21">
        <v>191815.49</v>
      </c>
      <c r="P26" s="21">
        <v>352339.48</v>
      </c>
      <c r="Q26" s="21">
        <v>1220315.8999999999</v>
      </c>
    </row>
    <row r="27" spans="1:17" s="177" customFormat="1" x14ac:dyDescent="0.35">
      <c r="A27" s="376"/>
      <c r="B27" s="379"/>
      <c r="C27" s="175" t="s">
        <v>48</v>
      </c>
      <c r="D27" s="175" t="s">
        <v>47</v>
      </c>
      <c r="E27" s="176">
        <v>4</v>
      </c>
      <c r="F27" s="21">
        <v>364979.47</v>
      </c>
      <c r="G27" s="21">
        <v>63899.71</v>
      </c>
      <c r="H27" s="21">
        <v>50744.35</v>
      </c>
      <c r="I27" s="21"/>
      <c r="J27" s="21"/>
      <c r="K27" s="21">
        <v>4800</v>
      </c>
      <c r="L27" s="21">
        <v>37000</v>
      </c>
      <c r="M27" s="21"/>
      <c r="N27" s="21"/>
      <c r="O27" s="21">
        <v>15051.44</v>
      </c>
      <c r="P27" s="21">
        <v>40277.64</v>
      </c>
      <c r="Q27" s="21">
        <v>107169.02</v>
      </c>
    </row>
    <row r="28" spans="1:17" s="177" customFormat="1" x14ac:dyDescent="0.35">
      <c r="A28" s="376"/>
      <c r="B28" s="379"/>
      <c r="C28" s="175" t="s">
        <v>52</v>
      </c>
      <c r="D28" s="175" t="s">
        <v>20</v>
      </c>
      <c r="E28" s="176">
        <v>66</v>
      </c>
      <c r="F28" s="21">
        <v>4099623.23</v>
      </c>
      <c r="G28" s="21">
        <v>313886.08000000002</v>
      </c>
      <c r="H28" s="21"/>
      <c r="I28" s="21"/>
      <c r="J28" s="21"/>
      <c r="K28" s="21">
        <v>175316.66</v>
      </c>
      <c r="L28" s="21">
        <v>392500</v>
      </c>
      <c r="M28" s="21">
        <v>7359.91</v>
      </c>
      <c r="N28" s="21"/>
      <c r="O28" s="21">
        <v>184013.45</v>
      </c>
      <c r="P28" s="21">
        <v>370710.85</v>
      </c>
      <c r="Q28" s="21">
        <v>1086075.02</v>
      </c>
    </row>
    <row r="29" spans="1:17" s="177" customFormat="1" ht="15" thickBot="1" x14ac:dyDescent="0.4">
      <c r="A29" s="376"/>
      <c r="B29" s="380"/>
      <c r="C29" s="180" t="s">
        <v>51</v>
      </c>
      <c r="D29" s="180" t="s">
        <v>20</v>
      </c>
      <c r="E29" s="181">
        <v>24</v>
      </c>
      <c r="F29" s="182">
        <v>938325.44</v>
      </c>
      <c r="G29" s="182">
        <v>82521.350000000006</v>
      </c>
      <c r="H29" s="182"/>
      <c r="I29" s="182"/>
      <c r="J29" s="182">
        <v>353703.87</v>
      </c>
      <c r="K29" s="182">
        <v>371884.39</v>
      </c>
      <c r="L29" s="182">
        <v>95000</v>
      </c>
      <c r="M29" s="182">
        <v>19793.46</v>
      </c>
      <c r="N29" s="182"/>
      <c r="O29" s="182">
        <v>8258.86</v>
      </c>
      <c r="P29" s="182">
        <v>138454</v>
      </c>
      <c r="Q29" s="182">
        <v>387405.15</v>
      </c>
    </row>
    <row r="30" spans="1:17" s="177" customFormat="1" x14ac:dyDescent="0.35">
      <c r="A30" s="376"/>
      <c r="B30" s="381">
        <v>2024</v>
      </c>
      <c r="C30" s="183" t="s">
        <v>44</v>
      </c>
      <c r="D30" s="183" t="s">
        <v>45</v>
      </c>
      <c r="E30" s="184">
        <v>11</v>
      </c>
      <c r="F30" s="185">
        <v>2152249.09</v>
      </c>
      <c r="G30" s="185">
        <v>347447.18</v>
      </c>
      <c r="H30" s="185"/>
      <c r="I30" s="185">
        <v>369228.78</v>
      </c>
      <c r="J30" s="185"/>
      <c r="K30" s="185">
        <v>38770</v>
      </c>
      <c r="L30" s="185">
        <v>247000</v>
      </c>
      <c r="M30" s="185">
        <v>26285.4</v>
      </c>
      <c r="N30" s="185"/>
      <c r="O30" s="185">
        <v>23091.98</v>
      </c>
      <c r="P30" s="185">
        <v>164294.68</v>
      </c>
      <c r="Q30" s="185">
        <v>597974.78</v>
      </c>
    </row>
    <row r="31" spans="1:17" s="177" customFormat="1" x14ac:dyDescent="0.35">
      <c r="A31" s="376"/>
      <c r="B31" s="379"/>
      <c r="C31" s="175" t="s">
        <v>46</v>
      </c>
      <c r="D31" s="175" t="s">
        <v>20</v>
      </c>
      <c r="E31" s="176">
        <v>21</v>
      </c>
      <c r="F31" s="146">
        <f t="shared" ref="F31:Q31" si="1">F17+F18</f>
        <v>2378046.71</v>
      </c>
      <c r="G31" s="146">
        <f t="shared" si="1"/>
        <v>284403.71000000002</v>
      </c>
      <c r="H31" s="146">
        <f t="shared" si="1"/>
        <v>0</v>
      </c>
      <c r="I31" s="146">
        <f t="shared" si="1"/>
        <v>288805.78000000003</v>
      </c>
      <c r="J31" s="146">
        <f t="shared" si="1"/>
        <v>290226.07</v>
      </c>
      <c r="K31" s="146">
        <f t="shared" si="1"/>
        <v>536209.98</v>
      </c>
      <c r="L31" s="146">
        <f t="shared" si="1"/>
        <v>672000</v>
      </c>
      <c r="M31" s="146">
        <f t="shared" si="1"/>
        <v>9678.6</v>
      </c>
      <c r="N31" s="146">
        <f t="shared" si="1"/>
        <v>0</v>
      </c>
      <c r="O31" s="146">
        <f t="shared" si="1"/>
        <v>68484.41</v>
      </c>
      <c r="P31" s="146">
        <f t="shared" si="1"/>
        <v>267789.86</v>
      </c>
      <c r="Q31" s="146">
        <f t="shared" si="1"/>
        <v>896599.36215768009</v>
      </c>
    </row>
    <row r="32" spans="1:17" s="177" customFormat="1" x14ac:dyDescent="0.35">
      <c r="A32" s="376"/>
      <c r="B32" s="379"/>
      <c r="C32" s="175" t="s">
        <v>48</v>
      </c>
      <c r="D32" s="175" t="s">
        <v>20</v>
      </c>
      <c r="E32" s="176">
        <v>57</v>
      </c>
      <c r="F32" s="21">
        <v>4997511.55</v>
      </c>
      <c r="G32" s="21">
        <v>793558.21</v>
      </c>
      <c r="H32" s="21"/>
      <c r="I32" s="21"/>
      <c r="J32" s="21"/>
      <c r="K32" s="21">
        <v>485762.21</v>
      </c>
      <c r="L32" s="21">
        <v>451365</v>
      </c>
      <c r="M32" s="21">
        <v>38270</v>
      </c>
      <c r="N32" s="21"/>
      <c r="O32" s="21">
        <v>133223.31</v>
      </c>
      <c r="P32" s="21">
        <v>435626.46</v>
      </c>
      <c r="Q32" s="21">
        <v>1470480.3</v>
      </c>
    </row>
    <row r="33" spans="1:17" s="177" customFormat="1" x14ac:dyDescent="0.35">
      <c r="A33" s="376"/>
      <c r="B33" s="379"/>
      <c r="C33" s="175" t="s">
        <v>48</v>
      </c>
      <c r="D33" s="175" t="s">
        <v>47</v>
      </c>
      <c r="E33" s="176">
        <v>4</v>
      </c>
      <c r="F33" s="21">
        <v>643391.67000000004</v>
      </c>
      <c r="G33" s="21">
        <v>104425.44</v>
      </c>
      <c r="H33" s="21">
        <v>84211</v>
      </c>
      <c r="I33" s="21"/>
      <c r="J33" s="21"/>
      <c r="K33" s="21">
        <v>56223.99</v>
      </c>
      <c r="L33" s="21">
        <v>52100</v>
      </c>
      <c r="M33" s="21">
        <v>12590.7</v>
      </c>
      <c r="N33" s="21"/>
      <c r="O33" s="21">
        <v>3027.68</v>
      </c>
      <c r="P33" s="21">
        <v>30235.54</v>
      </c>
      <c r="Q33" s="21">
        <v>190956.32</v>
      </c>
    </row>
    <row r="34" spans="1:17" s="177" customFormat="1" x14ac:dyDescent="0.35">
      <c r="A34" s="376"/>
      <c r="B34" s="379"/>
      <c r="C34" s="175" t="s">
        <v>52</v>
      </c>
      <c r="D34" s="175" t="s">
        <v>20</v>
      </c>
      <c r="E34" s="176">
        <v>68</v>
      </c>
      <c r="F34" s="21">
        <v>5105435.58</v>
      </c>
      <c r="G34" s="21">
        <v>426102.76</v>
      </c>
      <c r="H34" s="21"/>
      <c r="I34" s="21"/>
      <c r="J34" s="21"/>
      <c r="K34" s="21">
        <v>229303.97</v>
      </c>
      <c r="L34" s="21">
        <v>460730</v>
      </c>
      <c r="M34" s="21">
        <v>16866.07</v>
      </c>
      <c r="N34" s="21"/>
      <c r="O34" s="21">
        <v>114456.39</v>
      </c>
      <c r="P34" s="21">
        <v>448796.37</v>
      </c>
      <c r="Q34" s="21">
        <v>1329718.8700000001</v>
      </c>
    </row>
    <row r="35" spans="1:17" s="177" customFormat="1" ht="15" thickBot="1" x14ac:dyDescent="0.4">
      <c r="A35" s="376"/>
      <c r="B35" s="380"/>
      <c r="C35" s="180" t="s">
        <v>51</v>
      </c>
      <c r="D35" s="180" t="s">
        <v>20</v>
      </c>
      <c r="E35" s="181">
        <v>18</v>
      </c>
      <c r="F35" s="182">
        <v>1005804.99</v>
      </c>
      <c r="G35" s="182">
        <v>101672.87</v>
      </c>
      <c r="H35" s="182"/>
      <c r="I35" s="182"/>
      <c r="J35" s="182">
        <v>376477.68</v>
      </c>
      <c r="K35" s="182">
        <v>313699.15999999997</v>
      </c>
      <c r="L35" s="182">
        <v>112830</v>
      </c>
      <c r="M35" s="182"/>
      <c r="N35" s="182"/>
      <c r="O35" s="182">
        <v>13794.05</v>
      </c>
      <c r="P35" s="182">
        <v>137314.48000000001</v>
      </c>
      <c r="Q35" s="182">
        <v>397196.42</v>
      </c>
    </row>
    <row r="36" spans="1:17" s="177" customFormat="1" x14ac:dyDescent="0.35">
      <c r="A36" s="376"/>
      <c r="B36" s="381" t="s">
        <v>74</v>
      </c>
      <c r="C36" s="186" t="s">
        <v>44</v>
      </c>
      <c r="D36" s="186" t="s">
        <v>45</v>
      </c>
      <c r="E36" s="187">
        <v>11</v>
      </c>
      <c r="F36" s="188">
        <v>1717758.05</v>
      </c>
      <c r="G36" s="188">
        <v>320184.38</v>
      </c>
      <c r="H36" s="188"/>
      <c r="I36" s="188">
        <v>293040.71000000002</v>
      </c>
      <c r="J36" s="188"/>
      <c r="K36" s="188">
        <v>20987.99</v>
      </c>
      <c r="L36" s="188">
        <v>360000</v>
      </c>
      <c r="M36" s="188"/>
      <c r="N36" s="188"/>
      <c r="O36" s="188">
        <v>9840.24</v>
      </c>
      <c r="P36" s="188">
        <v>189566.13</v>
      </c>
      <c r="Q36" s="188">
        <v>541102.37</v>
      </c>
    </row>
    <row r="37" spans="1:17" s="177" customFormat="1" x14ac:dyDescent="0.35">
      <c r="A37" s="376"/>
      <c r="B37" s="379"/>
      <c r="C37" s="175" t="s">
        <v>46</v>
      </c>
      <c r="D37" s="175" t="s">
        <v>20</v>
      </c>
      <c r="E37" s="176">
        <v>20</v>
      </c>
      <c r="F37" s="21">
        <v>2363466.81</v>
      </c>
      <c r="G37" s="21">
        <v>387141.92000000004</v>
      </c>
      <c r="H37" s="21">
        <v>0</v>
      </c>
      <c r="I37" s="21">
        <v>0</v>
      </c>
      <c r="J37" s="21">
        <v>0</v>
      </c>
      <c r="K37" s="21">
        <v>228727.79</v>
      </c>
      <c r="L37" s="21">
        <v>291300</v>
      </c>
      <c r="M37" s="21">
        <v>12595.75</v>
      </c>
      <c r="N37" s="21">
        <v>0</v>
      </c>
      <c r="O37" s="21">
        <v>37187.589999999997</v>
      </c>
      <c r="P37" s="21">
        <v>267261.14</v>
      </c>
      <c r="Q37" s="21">
        <v>678897.34</v>
      </c>
    </row>
    <row r="38" spans="1:17" s="177" customFormat="1" x14ac:dyDescent="0.35">
      <c r="A38" s="376"/>
      <c r="B38" s="379"/>
      <c r="C38" s="175" t="s">
        <v>48</v>
      </c>
      <c r="D38" s="175" t="s">
        <v>20</v>
      </c>
      <c r="E38" s="176">
        <v>58</v>
      </c>
      <c r="F38" s="21">
        <v>5206406.03</v>
      </c>
      <c r="G38" s="21">
        <v>845768.38</v>
      </c>
      <c r="H38" s="21"/>
      <c r="I38" s="21"/>
      <c r="J38" s="21"/>
      <c r="K38" s="21">
        <v>344699.04</v>
      </c>
      <c r="L38" s="21">
        <v>537070</v>
      </c>
      <c r="M38" s="21">
        <v>25030.38</v>
      </c>
      <c r="N38" s="21"/>
      <c r="O38" s="21">
        <v>101475.83</v>
      </c>
      <c r="P38" s="21">
        <v>594436.98</v>
      </c>
      <c r="Q38" s="21">
        <v>1427568.92</v>
      </c>
    </row>
    <row r="39" spans="1:17" s="177" customFormat="1" x14ac:dyDescent="0.35">
      <c r="A39" s="376"/>
      <c r="B39" s="379"/>
      <c r="C39" s="175" t="s">
        <v>48</v>
      </c>
      <c r="D39" s="175" t="s">
        <v>47</v>
      </c>
      <c r="E39" s="176">
        <v>4</v>
      </c>
      <c r="F39" s="21">
        <v>431068.05</v>
      </c>
      <c r="G39" s="21">
        <v>81286.210000000006</v>
      </c>
      <c r="H39" s="21">
        <v>82078.44</v>
      </c>
      <c r="I39" s="21"/>
      <c r="J39" s="21"/>
      <c r="K39" s="21">
        <v>25700</v>
      </c>
      <c r="L39" s="21">
        <v>40550</v>
      </c>
      <c r="M39" s="21">
        <v>13882.65</v>
      </c>
      <c r="N39" s="21"/>
      <c r="O39" s="21">
        <v>2197.96</v>
      </c>
      <c r="P39" s="21">
        <v>39230.870000000003</v>
      </c>
      <c r="Q39" s="21">
        <v>137948.78</v>
      </c>
    </row>
    <row r="40" spans="1:17" s="177" customFormat="1" x14ac:dyDescent="0.35">
      <c r="A40" s="376"/>
      <c r="B40" s="379"/>
      <c r="C40" s="175" t="s">
        <v>52</v>
      </c>
      <c r="D40" s="175" t="s">
        <v>459</v>
      </c>
      <c r="E40" s="176">
        <v>72</v>
      </c>
      <c r="F40" s="146">
        <f>F34+F35</f>
        <v>6111240.5700000003</v>
      </c>
      <c r="G40" s="146">
        <f t="shared" ref="G40:Q40" si="2">G34+G35</f>
        <v>527775.63</v>
      </c>
      <c r="H40" s="146">
        <f t="shared" si="2"/>
        <v>0</v>
      </c>
      <c r="I40" s="146">
        <f t="shared" si="2"/>
        <v>0</v>
      </c>
      <c r="J40" s="146">
        <f t="shared" si="2"/>
        <v>376477.68</v>
      </c>
      <c r="K40" s="146">
        <f t="shared" si="2"/>
        <v>543003.13</v>
      </c>
      <c r="L40" s="146">
        <f t="shared" si="2"/>
        <v>573560</v>
      </c>
      <c r="M40" s="146">
        <f t="shared" si="2"/>
        <v>16866.07</v>
      </c>
      <c r="N40" s="146">
        <f t="shared" si="2"/>
        <v>0</v>
      </c>
      <c r="O40" s="146">
        <f t="shared" si="2"/>
        <v>128250.44</v>
      </c>
      <c r="P40" s="146">
        <f t="shared" si="2"/>
        <v>586110.85</v>
      </c>
      <c r="Q40" s="146">
        <f t="shared" si="2"/>
        <v>1726915.29</v>
      </c>
    </row>
    <row r="41" spans="1:17" s="177" customFormat="1" x14ac:dyDescent="0.35">
      <c r="A41" s="377"/>
      <c r="B41" s="382"/>
      <c r="C41" s="175" t="s">
        <v>51</v>
      </c>
      <c r="D41" s="175" t="s">
        <v>20</v>
      </c>
      <c r="E41" s="176">
        <v>18</v>
      </c>
      <c r="F41" s="21">
        <v>898524.16000000003</v>
      </c>
      <c r="G41" s="21">
        <v>102799.62</v>
      </c>
      <c r="H41" s="21"/>
      <c r="I41" s="21"/>
      <c r="J41" s="21">
        <v>348489.89</v>
      </c>
      <c r="K41" s="21">
        <v>309125.57</v>
      </c>
      <c r="L41" s="21">
        <v>125850</v>
      </c>
      <c r="M41" s="21">
        <v>22550.63</v>
      </c>
      <c r="N41" s="21">
        <v>53652</v>
      </c>
      <c r="O41" s="21">
        <v>17804.34</v>
      </c>
      <c r="P41" s="21">
        <v>137554.85999999999</v>
      </c>
      <c r="Q41" s="21">
        <v>390768.83</v>
      </c>
    </row>
    <row r="42" spans="1:17" x14ac:dyDescent="0.35">
      <c r="Q42" s="189" t="s">
        <v>84</v>
      </c>
    </row>
    <row r="45" spans="1:17" x14ac:dyDescent="0.35"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</row>
  </sheetData>
  <autoFilter ref="B3:Q50" xr:uid="{10F0CD95-6E59-4AED-9CC0-0E88A2060396}"/>
  <mergeCells count="9">
    <mergeCell ref="A1:Q1"/>
    <mergeCell ref="A2:Q2"/>
    <mergeCell ref="A4:A41"/>
    <mergeCell ref="B4:B10"/>
    <mergeCell ref="B11:B17"/>
    <mergeCell ref="B18:B23"/>
    <mergeCell ref="B24:B29"/>
    <mergeCell ref="B30:B35"/>
    <mergeCell ref="B36:B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25F3-836B-459F-9BD1-D4F60F5BA052}">
  <dimension ref="A1:Q15"/>
  <sheetViews>
    <sheetView workbookViewId="0">
      <selection activeCell="B10" sqref="B10:Q15"/>
    </sheetView>
  </sheetViews>
  <sheetFormatPr defaultRowHeight="14.5" x14ac:dyDescent="0.35"/>
  <cols>
    <col min="1" max="1" width="19.54296875" customWidth="1"/>
    <col min="2" max="2" width="15.6328125" customWidth="1"/>
    <col min="3" max="3" width="30.6328125" customWidth="1"/>
    <col min="4" max="4" width="27.6328125" customWidth="1"/>
    <col min="5" max="17" width="15.6328125" customWidth="1"/>
    <col min="18" max="18" width="10.6328125" bestFit="1" customWidth="1"/>
  </cols>
  <sheetData>
    <row r="1" spans="1:17" x14ac:dyDescent="0.35">
      <c r="A1" s="343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</row>
    <row r="2" spans="1:17" ht="36.5" customHeight="1" x14ac:dyDescent="0.35">
      <c r="A2" s="328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30"/>
    </row>
    <row r="3" spans="1:17" ht="58" x14ac:dyDescent="0.35">
      <c r="A3" s="106" t="s">
        <v>2</v>
      </c>
      <c r="B3" s="190" t="s">
        <v>3</v>
      </c>
      <c r="C3" s="190" t="s">
        <v>4</v>
      </c>
      <c r="D3" s="190" t="s">
        <v>5</v>
      </c>
      <c r="E3" s="190" t="s">
        <v>6</v>
      </c>
      <c r="F3" s="190" t="s">
        <v>7</v>
      </c>
      <c r="G3" s="190" t="s">
        <v>8</v>
      </c>
      <c r="H3" s="190" t="s">
        <v>9</v>
      </c>
      <c r="I3" s="190" t="s">
        <v>10</v>
      </c>
      <c r="J3" s="190" t="s">
        <v>11</v>
      </c>
      <c r="K3" s="190" t="s">
        <v>12</v>
      </c>
      <c r="L3" s="190" t="s">
        <v>13</v>
      </c>
      <c r="M3" s="190" t="s">
        <v>14</v>
      </c>
      <c r="N3" s="190" t="s">
        <v>15</v>
      </c>
      <c r="O3" s="190" t="s">
        <v>16</v>
      </c>
      <c r="P3" s="190" t="s">
        <v>17</v>
      </c>
      <c r="Q3" s="190" t="s">
        <v>18</v>
      </c>
    </row>
    <row r="4" spans="1:17" x14ac:dyDescent="0.35">
      <c r="A4" s="387" t="s">
        <v>233</v>
      </c>
      <c r="B4" s="120">
        <v>2020</v>
      </c>
      <c r="C4" s="341" t="s">
        <v>149</v>
      </c>
      <c r="D4" s="341" t="s">
        <v>20</v>
      </c>
      <c r="E4" s="389">
        <v>7</v>
      </c>
      <c r="F4" s="120">
        <v>257402.7</v>
      </c>
      <c r="G4" s="120">
        <v>19434.38</v>
      </c>
      <c r="H4" s="120"/>
      <c r="I4" s="120"/>
      <c r="J4" s="120">
        <v>0</v>
      </c>
      <c r="K4" s="120">
        <v>0</v>
      </c>
      <c r="L4" s="120">
        <v>3500</v>
      </c>
      <c r="M4" s="120"/>
      <c r="N4" s="120"/>
      <c r="O4" s="120">
        <v>8243</v>
      </c>
      <c r="P4" s="120">
        <v>22082.66</v>
      </c>
      <c r="Q4" s="120">
        <v>102178.27</v>
      </c>
    </row>
    <row r="5" spans="1:17" x14ac:dyDescent="0.35">
      <c r="A5" s="388"/>
      <c r="B5" s="120">
        <v>2021</v>
      </c>
      <c r="C5" s="341"/>
      <c r="D5" s="341"/>
      <c r="E5" s="389"/>
      <c r="F5" s="120">
        <v>241524.47</v>
      </c>
      <c r="G5" s="120">
        <v>21518.58</v>
      </c>
      <c r="H5" s="120"/>
      <c r="I5" s="120"/>
      <c r="J5" s="120">
        <v>0</v>
      </c>
      <c r="K5" s="120">
        <v>22540</v>
      </c>
      <c r="L5" s="120">
        <v>32100</v>
      </c>
      <c r="M5" s="120">
        <v>8306.85</v>
      </c>
      <c r="N5" s="120">
        <v>8306.85</v>
      </c>
      <c r="O5" s="120">
        <v>5735</v>
      </c>
      <c r="P5" s="120">
        <v>24548.89</v>
      </c>
      <c r="Q5" s="120">
        <v>107806.39</v>
      </c>
    </row>
    <row r="6" spans="1:17" x14ac:dyDescent="0.35">
      <c r="A6" s="388"/>
      <c r="B6" s="120">
        <v>2022</v>
      </c>
      <c r="C6" s="341"/>
      <c r="D6" s="341"/>
      <c r="E6" s="389"/>
      <c r="F6" s="120">
        <v>244685.4</v>
      </c>
      <c r="G6" s="120">
        <v>19701.75</v>
      </c>
      <c r="H6" s="120"/>
      <c r="I6" s="120"/>
      <c r="J6" s="120">
        <v>16000</v>
      </c>
      <c r="K6" s="120">
        <v>14800</v>
      </c>
      <c r="L6" s="120">
        <v>21500</v>
      </c>
      <c r="M6" s="120"/>
      <c r="N6" s="120"/>
      <c r="O6" s="120">
        <v>13135</v>
      </c>
      <c r="P6" s="120">
        <v>22278.17</v>
      </c>
      <c r="Q6" s="120">
        <v>91690.21</v>
      </c>
    </row>
    <row r="7" spans="1:17" x14ac:dyDescent="0.35">
      <c r="A7" s="388"/>
      <c r="B7" s="120">
        <v>2023</v>
      </c>
      <c r="C7" s="341"/>
      <c r="D7" s="341"/>
      <c r="E7" s="120">
        <v>9</v>
      </c>
      <c r="F7" s="120">
        <v>320322.48</v>
      </c>
      <c r="G7" s="120">
        <v>8305.8799999999992</v>
      </c>
      <c r="H7" s="120"/>
      <c r="I7" s="120"/>
      <c r="J7" s="120">
        <v>2070</v>
      </c>
      <c r="K7" s="120">
        <v>14000</v>
      </c>
      <c r="L7" s="120">
        <v>21150</v>
      </c>
      <c r="M7" s="120"/>
      <c r="N7" s="120"/>
      <c r="O7" s="120">
        <v>10341.75</v>
      </c>
      <c r="P7" s="120">
        <v>19102.91</v>
      </c>
      <c r="Q7" s="120">
        <v>111737.81</v>
      </c>
    </row>
    <row r="8" spans="1:17" x14ac:dyDescent="0.35">
      <c r="A8" s="388"/>
      <c r="B8" s="120">
        <v>2024</v>
      </c>
      <c r="C8" s="341"/>
      <c r="D8" s="341"/>
      <c r="E8" s="120">
        <v>8</v>
      </c>
      <c r="F8" s="120">
        <v>395297.58</v>
      </c>
      <c r="G8" s="120">
        <v>6735.41</v>
      </c>
      <c r="H8" s="120"/>
      <c r="I8" s="120"/>
      <c r="J8" s="120">
        <v>41000</v>
      </c>
      <c r="K8" s="120">
        <v>16150</v>
      </c>
      <c r="L8" s="120">
        <v>55000</v>
      </c>
      <c r="M8" s="120"/>
      <c r="N8" s="120"/>
      <c r="O8" s="120">
        <v>8916.09</v>
      </c>
      <c r="P8" s="120">
        <v>21200.87</v>
      </c>
      <c r="Q8" s="120">
        <v>162444.1</v>
      </c>
    </row>
    <row r="9" spans="1:17" ht="15" thickBot="1" x14ac:dyDescent="0.4">
      <c r="A9" s="388"/>
      <c r="B9" s="124">
        <v>2025</v>
      </c>
      <c r="C9" s="342"/>
      <c r="D9" s="342"/>
      <c r="E9" s="124">
        <v>6</v>
      </c>
      <c r="F9" s="124">
        <v>436878.03</v>
      </c>
      <c r="G9" s="124">
        <v>25049.78</v>
      </c>
      <c r="H9" s="124"/>
      <c r="I9" s="124"/>
      <c r="J9" s="124">
        <v>0</v>
      </c>
      <c r="K9" s="124">
        <v>8600</v>
      </c>
      <c r="L9" s="124">
        <v>0</v>
      </c>
      <c r="M9" s="124"/>
      <c r="N9" s="124"/>
      <c r="O9" s="124">
        <v>11808.96</v>
      </c>
      <c r="P9" s="124">
        <v>33564.47</v>
      </c>
      <c r="Q9" s="124">
        <v>147508.16</v>
      </c>
    </row>
    <row r="10" spans="1:17" x14ac:dyDescent="0.35">
      <c r="A10" s="389"/>
      <c r="B10" s="192">
        <v>2020</v>
      </c>
      <c r="C10" s="383" t="s">
        <v>460</v>
      </c>
      <c r="D10" s="385" t="s">
        <v>23</v>
      </c>
      <c r="E10" s="192">
        <v>6</v>
      </c>
      <c r="F10" s="192">
        <v>230592.16999999998</v>
      </c>
      <c r="G10" s="192">
        <v>17908.59</v>
      </c>
      <c r="H10" s="192">
        <v>0</v>
      </c>
      <c r="I10" s="192">
        <v>41040</v>
      </c>
      <c r="J10" s="192">
        <v>3500</v>
      </c>
      <c r="K10" s="192">
        <v>0</v>
      </c>
      <c r="L10" s="192">
        <v>0</v>
      </c>
      <c r="M10" s="192">
        <v>4927.5</v>
      </c>
      <c r="N10" s="192">
        <v>0</v>
      </c>
      <c r="O10" s="192">
        <v>13656.919999999998</v>
      </c>
      <c r="P10" s="192">
        <v>23319.9</v>
      </c>
      <c r="Q10" s="192">
        <v>102848.42</v>
      </c>
    </row>
    <row r="11" spans="1:17" x14ac:dyDescent="0.35">
      <c r="A11" s="389"/>
      <c r="B11" s="121">
        <v>2021</v>
      </c>
      <c r="C11" s="384"/>
      <c r="D11" s="386"/>
      <c r="E11" s="121">
        <v>6</v>
      </c>
      <c r="F11" s="121">
        <v>203256.86</v>
      </c>
      <c r="G11" s="121">
        <v>27299.82</v>
      </c>
      <c r="H11" s="121">
        <v>0</v>
      </c>
      <c r="I11" s="121">
        <v>27360</v>
      </c>
      <c r="J11" s="121">
        <v>0</v>
      </c>
      <c r="K11" s="121">
        <v>6080</v>
      </c>
      <c r="L11" s="121">
        <v>19900</v>
      </c>
      <c r="M11" s="121">
        <v>0</v>
      </c>
      <c r="N11" s="121">
        <v>0</v>
      </c>
      <c r="O11" s="121">
        <v>3257</v>
      </c>
      <c r="P11" s="121">
        <v>21771.72</v>
      </c>
      <c r="Q11" s="121">
        <v>102663.48000000001</v>
      </c>
    </row>
    <row r="12" spans="1:17" x14ac:dyDescent="0.35">
      <c r="A12" s="389"/>
      <c r="B12" s="121">
        <v>2022</v>
      </c>
      <c r="C12" s="384"/>
      <c r="D12" s="386"/>
      <c r="E12" s="121">
        <v>6</v>
      </c>
      <c r="F12" s="121">
        <v>262371.17000000004</v>
      </c>
      <c r="G12" s="121">
        <v>49507.79</v>
      </c>
      <c r="H12" s="121">
        <v>0</v>
      </c>
      <c r="I12" s="121">
        <v>41146.080000000002</v>
      </c>
      <c r="J12" s="121">
        <v>2000</v>
      </c>
      <c r="K12" s="121">
        <v>4210</v>
      </c>
      <c r="L12" s="121">
        <v>47190</v>
      </c>
      <c r="M12" s="121">
        <v>3619.88</v>
      </c>
      <c r="N12" s="121">
        <v>16080</v>
      </c>
      <c r="O12" s="121">
        <v>27637</v>
      </c>
      <c r="P12" s="121">
        <v>10804.91</v>
      </c>
      <c r="Q12" s="121">
        <v>132855</v>
      </c>
    </row>
    <row r="13" spans="1:17" x14ac:dyDescent="0.35">
      <c r="A13" s="389"/>
      <c r="B13" s="121">
        <v>2023</v>
      </c>
      <c r="C13" s="384"/>
      <c r="D13" s="386"/>
      <c r="E13" s="121">
        <v>5</v>
      </c>
      <c r="F13" s="121">
        <v>278861.69999999995</v>
      </c>
      <c r="G13" s="121">
        <v>61591.85</v>
      </c>
      <c r="H13" s="121">
        <v>0</v>
      </c>
      <c r="I13" s="121">
        <v>27360</v>
      </c>
      <c r="J13" s="121">
        <v>600</v>
      </c>
      <c r="K13" s="121">
        <v>40800</v>
      </c>
      <c r="L13" s="121">
        <v>46000</v>
      </c>
      <c r="M13" s="121">
        <v>27211.040000000001</v>
      </c>
      <c r="N13" s="121">
        <v>0</v>
      </c>
      <c r="O13" s="121">
        <v>8123.09</v>
      </c>
      <c r="P13" s="121">
        <v>10212.84</v>
      </c>
      <c r="Q13" s="121">
        <v>164783.21000000002</v>
      </c>
    </row>
    <row r="14" spans="1:17" x14ac:dyDescent="0.35">
      <c r="A14" s="389"/>
      <c r="B14" s="121">
        <v>2024</v>
      </c>
      <c r="C14" s="384"/>
      <c r="D14" s="386"/>
      <c r="E14" s="121">
        <v>6</v>
      </c>
      <c r="F14" s="121">
        <v>271704.64</v>
      </c>
      <c r="G14" s="121">
        <v>63229.65</v>
      </c>
      <c r="H14" s="121">
        <v>0</v>
      </c>
      <c r="I14" s="121">
        <v>19334</v>
      </c>
      <c r="J14" s="121">
        <v>40000</v>
      </c>
      <c r="K14" s="121">
        <v>9400</v>
      </c>
      <c r="L14" s="121">
        <v>25000</v>
      </c>
      <c r="M14" s="121">
        <v>0</v>
      </c>
      <c r="N14" s="121">
        <v>0</v>
      </c>
      <c r="O14" s="121">
        <v>29462.260000000002</v>
      </c>
      <c r="P14" s="121">
        <v>10241.68</v>
      </c>
      <c r="Q14" s="121">
        <v>132989.41999999998</v>
      </c>
    </row>
    <row r="15" spans="1:17" x14ac:dyDescent="0.35">
      <c r="A15" s="389"/>
      <c r="B15" s="121">
        <v>2025</v>
      </c>
      <c r="C15" s="384"/>
      <c r="D15" s="386"/>
      <c r="E15" s="121">
        <v>4</v>
      </c>
      <c r="F15" s="121">
        <v>264718.44</v>
      </c>
      <c r="G15" s="121">
        <v>51953.279999999999</v>
      </c>
      <c r="H15" s="121">
        <v>0</v>
      </c>
      <c r="I15" s="121">
        <v>22800</v>
      </c>
      <c r="J15" s="121">
        <v>0</v>
      </c>
      <c r="K15" s="121">
        <v>0</v>
      </c>
      <c r="L15" s="121">
        <v>0</v>
      </c>
      <c r="M15" s="121">
        <v>0</v>
      </c>
      <c r="N15" s="121">
        <v>0</v>
      </c>
      <c r="O15" s="121">
        <v>8034.03</v>
      </c>
      <c r="P15" s="121">
        <v>11249.13</v>
      </c>
      <c r="Q15" s="121">
        <v>126792.47</v>
      </c>
    </row>
  </sheetData>
  <autoFilter ref="A3:Q21" xr:uid="{CD6825F3-836B-459F-9BD1-D4F60F5BA052}"/>
  <mergeCells count="8">
    <mergeCell ref="A1:Q1"/>
    <mergeCell ref="A2:Q2"/>
    <mergeCell ref="C4:C9"/>
    <mergeCell ref="D4:D9"/>
    <mergeCell ref="C10:C15"/>
    <mergeCell ref="D10:D15"/>
    <mergeCell ref="A4:A15"/>
    <mergeCell ref="E4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DE40C-29A6-4365-84F6-75FF4945CE28}">
  <dimension ref="A1:Q41"/>
  <sheetViews>
    <sheetView workbookViewId="0">
      <selection activeCell="C37" sqref="C37:Q37"/>
    </sheetView>
  </sheetViews>
  <sheetFormatPr defaultRowHeight="14.5" x14ac:dyDescent="0.35"/>
  <cols>
    <col min="1" max="1" width="19.54296875" customWidth="1"/>
    <col min="2" max="2" width="15.6328125" customWidth="1"/>
    <col min="3" max="3" width="30.6328125" style="197" customWidth="1"/>
    <col min="4" max="4" width="27.6328125" customWidth="1"/>
    <col min="5" max="17" width="15.6328125" customWidth="1"/>
    <col min="18" max="18" width="10.6328125" bestFit="1" customWidth="1"/>
  </cols>
  <sheetData>
    <row r="1" spans="1:17" x14ac:dyDescent="0.35">
      <c r="A1" s="343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</row>
    <row r="2" spans="1:17" ht="32.5" customHeight="1" x14ac:dyDescent="0.35">
      <c r="A2" s="328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30"/>
    </row>
    <row r="3" spans="1:17" ht="58" x14ac:dyDescent="0.35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106" t="s">
        <v>7</v>
      </c>
      <c r="G3" s="106" t="s">
        <v>8</v>
      </c>
      <c r="H3" s="106" t="s">
        <v>9</v>
      </c>
      <c r="I3" s="106" t="s">
        <v>10</v>
      </c>
      <c r="J3" s="106" t="s">
        <v>11</v>
      </c>
      <c r="K3" s="106" t="s">
        <v>12</v>
      </c>
      <c r="L3" s="106" t="s">
        <v>13</v>
      </c>
      <c r="M3" s="106" t="s">
        <v>14</v>
      </c>
      <c r="N3" s="106" t="s">
        <v>15</v>
      </c>
      <c r="O3" s="106" t="s">
        <v>16</v>
      </c>
      <c r="P3" s="106" t="s">
        <v>17</v>
      </c>
      <c r="Q3" s="106" t="s">
        <v>18</v>
      </c>
    </row>
    <row r="4" spans="1:17" x14ac:dyDescent="0.35">
      <c r="A4" s="336" t="s">
        <v>234</v>
      </c>
      <c r="B4" s="331">
        <v>2020</v>
      </c>
      <c r="C4" s="193" t="s">
        <v>221</v>
      </c>
      <c r="D4" s="120" t="s">
        <v>20</v>
      </c>
      <c r="E4" s="120">
        <v>60</v>
      </c>
      <c r="F4" s="120">
        <v>4738354.8</v>
      </c>
      <c r="G4" s="120">
        <v>643831.48</v>
      </c>
      <c r="H4" s="120">
        <v>0</v>
      </c>
      <c r="I4" s="120">
        <v>522134.1</v>
      </c>
      <c r="J4" s="120">
        <v>392137.91</v>
      </c>
      <c r="K4" s="120">
        <v>873059.2</v>
      </c>
      <c r="L4" s="120">
        <v>481102.77</v>
      </c>
      <c r="M4" s="120">
        <v>54429.38</v>
      </c>
      <c r="N4" s="120">
        <v>44678.87</v>
      </c>
      <c r="O4" s="120">
        <v>143873.88</v>
      </c>
      <c r="P4" s="120">
        <v>645401.78</v>
      </c>
      <c r="Q4" s="120">
        <v>1514907.88</v>
      </c>
    </row>
    <row r="5" spans="1:17" ht="43.5" x14ac:dyDescent="0.35">
      <c r="A5" s="337"/>
      <c r="B5" s="332"/>
      <c r="C5" s="198" t="s">
        <v>461</v>
      </c>
      <c r="D5" s="121" t="s">
        <v>20</v>
      </c>
      <c r="E5" s="121">
        <v>35</v>
      </c>
      <c r="F5" s="121">
        <v>1261941.57</v>
      </c>
      <c r="G5" s="121">
        <v>234539.4</v>
      </c>
      <c r="H5" s="121">
        <v>0</v>
      </c>
      <c r="I5" s="121">
        <v>64306.67</v>
      </c>
      <c r="J5" s="121">
        <v>125544.36</v>
      </c>
      <c r="K5" s="121">
        <v>268251.98</v>
      </c>
      <c r="L5" s="121">
        <v>13600</v>
      </c>
      <c r="M5" s="121">
        <v>46607.66</v>
      </c>
      <c r="N5" s="121">
        <v>66799.360000000001</v>
      </c>
      <c r="O5" s="121">
        <v>16026.34</v>
      </c>
      <c r="P5" s="121">
        <v>196989.22</v>
      </c>
      <c r="Q5" s="121">
        <v>396823.48</v>
      </c>
    </row>
    <row r="6" spans="1:17" x14ac:dyDescent="0.35">
      <c r="A6" s="337"/>
      <c r="B6" s="332"/>
      <c r="C6" s="193" t="s">
        <v>224</v>
      </c>
      <c r="D6" s="120" t="s">
        <v>20</v>
      </c>
      <c r="E6" s="120">
        <v>64</v>
      </c>
      <c r="F6" s="120">
        <v>2858381.67</v>
      </c>
      <c r="G6" s="120">
        <v>439898.02</v>
      </c>
      <c r="H6" s="120">
        <v>0</v>
      </c>
      <c r="I6" s="120">
        <v>81822</v>
      </c>
      <c r="J6" s="120">
        <v>282146.43</v>
      </c>
      <c r="K6" s="120">
        <v>825377.33</v>
      </c>
      <c r="L6" s="120">
        <v>56033.71</v>
      </c>
      <c r="M6" s="120">
        <v>134764.15</v>
      </c>
      <c r="N6" s="120">
        <v>78355.789999999994</v>
      </c>
      <c r="O6" s="120">
        <v>42349.61</v>
      </c>
      <c r="P6" s="120">
        <v>449975.28</v>
      </c>
      <c r="Q6" s="120">
        <v>929581.09</v>
      </c>
    </row>
    <row r="7" spans="1:17" ht="29" x14ac:dyDescent="0.35">
      <c r="A7" s="337"/>
      <c r="B7" s="332"/>
      <c r="C7" s="193" t="s">
        <v>225</v>
      </c>
      <c r="D7" s="120" t="s">
        <v>20</v>
      </c>
      <c r="E7" s="120">
        <v>43</v>
      </c>
      <c r="F7" s="120">
        <v>1254467.8500000001</v>
      </c>
      <c r="G7" s="120">
        <v>211983.09</v>
      </c>
      <c r="H7" s="120">
        <v>0</v>
      </c>
      <c r="I7" s="120">
        <v>91866.67</v>
      </c>
      <c r="J7" s="120">
        <v>114056.41</v>
      </c>
      <c r="K7" s="120">
        <v>302774.76</v>
      </c>
      <c r="L7" s="120">
        <v>13800</v>
      </c>
      <c r="M7" s="120">
        <v>41007.269999999997</v>
      </c>
      <c r="N7" s="120">
        <v>24619.64</v>
      </c>
      <c r="O7" s="120">
        <v>13179.63</v>
      </c>
      <c r="P7" s="120">
        <v>193908.1</v>
      </c>
      <c r="Q7" s="120">
        <v>404458.32</v>
      </c>
    </row>
    <row r="8" spans="1:17" ht="15" thickBot="1" x14ac:dyDescent="0.4">
      <c r="A8" s="337"/>
      <c r="B8" s="333"/>
      <c r="C8" s="194" t="s">
        <v>226</v>
      </c>
      <c r="D8" s="124" t="s">
        <v>20</v>
      </c>
      <c r="E8" s="124">
        <v>5</v>
      </c>
      <c r="F8" s="124">
        <v>216840</v>
      </c>
      <c r="G8" s="124">
        <v>43368</v>
      </c>
      <c r="H8" s="124">
        <v>0</v>
      </c>
      <c r="I8" s="124">
        <v>0</v>
      </c>
      <c r="J8" s="124">
        <v>53456</v>
      </c>
      <c r="K8" s="124">
        <v>62899.6</v>
      </c>
      <c r="L8" s="124">
        <v>0</v>
      </c>
      <c r="M8" s="124">
        <v>21975.64</v>
      </c>
      <c r="N8" s="124">
        <v>0</v>
      </c>
      <c r="O8" s="124">
        <v>0</v>
      </c>
      <c r="P8" s="124">
        <v>47498.63</v>
      </c>
      <c r="Q8" s="124">
        <v>76064.91</v>
      </c>
    </row>
    <row r="9" spans="1:17" x14ac:dyDescent="0.35">
      <c r="A9" s="337"/>
      <c r="B9" s="334">
        <v>2021</v>
      </c>
      <c r="C9" s="195" t="s">
        <v>221</v>
      </c>
      <c r="D9" s="123" t="s">
        <v>20</v>
      </c>
      <c r="E9" s="123">
        <v>58</v>
      </c>
      <c r="F9" s="123">
        <v>4753918.53</v>
      </c>
      <c r="G9" s="123">
        <v>662150.11</v>
      </c>
      <c r="H9" s="123">
        <v>0</v>
      </c>
      <c r="I9" s="123">
        <v>535478.67000000004</v>
      </c>
      <c r="J9" s="123">
        <v>385952.22</v>
      </c>
      <c r="K9" s="123">
        <v>919207.57</v>
      </c>
      <c r="L9" s="123">
        <v>429314.58</v>
      </c>
      <c r="M9" s="123">
        <v>154969.63</v>
      </c>
      <c r="N9" s="123">
        <v>0</v>
      </c>
      <c r="O9" s="123">
        <v>124871.16</v>
      </c>
      <c r="P9" s="123">
        <v>261151.03</v>
      </c>
      <c r="Q9" s="123">
        <v>1499339.33</v>
      </c>
    </row>
    <row r="10" spans="1:17" x14ac:dyDescent="0.35">
      <c r="A10" s="337"/>
      <c r="B10" s="332"/>
      <c r="C10" s="193" t="s">
        <v>222</v>
      </c>
      <c r="D10" s="120" t="s">
        <v>20</v>
      </c>
      <c r="E10" s="120">
        <v>27</v>
      </c>
      <c r="F10" s="120">
        <v>168291.20000000001</v>
      </c>
      <c r="G10" s="120">
        <v>25119.96</v>
      </c>
      <c r="H10" s="120">
        <v>0</v>
      </c>
      <c r="I10" s="120">
        <v>0</v>
      </c>
      <c r="J10" s="120">
        <v>8804.6</v>
      </c>
      <c r="K10" s="120">
        <v>15350.5</v>
      </c>
      <c r="L10" s="120">
        <v>2100</v>
      </c>
      <c r="M10" s="120">
        <v>0</v>
      </c>
      <c r="N10" s="120">
        <v>0</v>
      </c>
      <c r="O10" s="120">
        <v>3372.54</v>
      </c>
      <c r="P10" s="120">
        <v>23304.95</v>
      </c>
      <c r="Q10" s="120">
        <v>43297.78</v>
      </c>
    </row>
    <row r="11" spans="1:17" ht="29" x14ac:dyDescent="0.35">
      <c r="A11" s="337"/>
      <c r="B11" s="332"/>
      <c r="C11" s="193" t="s">
        <v>223</v>
      </c>
      <c r="D11" s="120" t="s">
        <v>20</v>
      </c>
      <c r="E11" s="120">
        <v>16</v>
      </c>
      <c r="F11" s="120">
        <v>847223</v>
      </c>
      <c r="G11" s="120">
        <v>165885.20000000001</v>
      </c>
      <c r="H11" s="120">
        <v>0</v>
      </c>
      <c r="I11" s="120">
        <v>64480</v>
      </c>
      <c r="J11" s="120">
        <v>98651.15</v>
      </c>
      <c r="K11" s="120">
        <v>202633.32</v>
      </c>
      <c r="L11" s="120">
        <v>0</v>
      </c>
      <c r="M11" s="120">
        <v>57708.06</v>
      </c>
      <c r="N11" s="120">
        <v>0</v>
      </c>
      <c r="O11" s="120">
        <v>7643.2</v>
      </c>
      <c r="P11" s="120">
        <v>54966.36</v>
      </c>
      <c r="Q11" s="120">
        <v>270239.65000000002</v>
      </c>
    </row>
    <row r="12" spans="1:17" x14ac:dyDescent="0.35">
      <c r="A12" s="337"/>
      <c r="B12" s="332"/>
      <c r="C12" s="193" t="s">
        <v>227</v>
      </c>
      <c r="D12" s="120" t="s">
        <v>20</v>
      </c>
      <c r="E12" s="120">
        <v>57</v>
      </c>
      <c r="F12" s="120">
        <v>2505704.9900000002</v>
      </c>
      <c r="G12" s="120">
        <v>399763.1</v>
      </c>
      <c r="H12" s="120">
        <v>0</v>
      </c>
      <c r="I12" s="120">
        <v>95940</v>
      </c>
      <c r="J12" s="120">
        <v>275415.25</v>
      </c>
      <c r="K12" s="120">
        <v>756610.46</v>
      </c>
      <c r="L12" s="120">
        <v>18854.259999999998</v>
      </c>
      <c r="M12" s="120">
        <v>120833.01</v>
      </c>
      <c r="N12" s="120">
        <v>113660.36</v>
      </c>
      <c r="O12" s="120">
        <v>15571.29</v>
      </c>
      <c r="P12" s="120">
        <v>180654.35</v>
      </c>
      <c r="Q12" s="120">
        <v>793057.33</v>
      </c>
    </row>
    <row r="13" spans="1:17" ht="29" x14ac:dyDescent="0.35">
      <c r="A13" s="337"/>
      <c r="B13" s="332"/>
      <c r="C13" s="193" t="s">
        <v>225</v>
      </c>
      <c r="D13" s="120" t="s">
        <v>20</v>
      </c>
      <c r="E13" s="120">
        <v>25</v>
      </c>
      <c r="F13" s="120">
        <v>1253856.3700000001</v>
      </c>
      <c r="G13" s="120">
        <v>210683.8</v>
      </c>
      <c r="H13" s="120">
        <v>0</v>
      </c>
      <c r="I13" s="120">
        <v>77480</v>
      </c>
      <c r="J13" s="120">
        <v>155590.03</v>
      </c>
      <c r="K13" s="120">
        <v>312734.78000000003</v>
      </c>
      <c r="L13" s="120">
        <v>3600</v>
      </c>
      <c r="M13" s="120">
        <v>12653.8</v>
      </c>
      <c r="N13" s="120">
        <v>0</v>
      </c>
      <c r="O13" s="120">
        <v>11968.18</v>
      </c>
      <c r="P13" s="120">
        <v>73168.210000000006</v>
      </c>
      <c r="Q13" s="120">
        <v>400795.94</v>
      </c>
    </row>
    <row r="14" spans="1:17" ht="29" x14ac:dyDescent="0.35">
      <c r="A14" s="337"/>
      <c r="B14" s="332"/>
      <c r="C14" s="193" t="s">
        <v>228</v>
      </c>
      <c r="D14" s="120" t="s">
        <v>20</v>
      </c>
      <c r="E14" s="120">
        <v>3</v>
      </c>
      <c r="F14" s="120">
        <v>215124</v>
      </c>
      <c r="G14" s="120">
        <v>28964.78</v>
      </c>
      <c r="H14" s="120">
        <v>0</v>
      </c>
      <c r="I14" s="120">
        <v>0</v>
      </c>
      <c r="J14" s="120">
        <v>21956.2</v>
      </c>
      <c r="K14" s="120">
        <v>52623.74</v>
      </c>
      <c r="L14" s="120">
        <v>0</v>
      </c>
      <c r="M14" s="120">
        <v>6183.74</v>
      </c>
      <c r="N14" s="120">
        <v>0</v>
      </c>
      <c r="O14" s="120">
        <v>1666.44</v>
      </c>
      <c r="P14" s="120">
        <v>12028.7</v>
      </c>
      <c r="Q14" s="120">
        <v>64498.95</v>
      </c>
    </row>
    <row r="15" spans="1:17" ht="15" thickBot="1" x14ac:dyDescent="0.4">
      <c r="A15" s="337"/>
      <c r="B15" s="333"/>
      <c r="C15" s="194" t="s">
        <v>226</v>
      </c>
      <c r="D15" s="124" t="s">
        <v>20</v>
      </c>
      <c r="E15" s="124">
        <v>5</v>
      </c>
      <c r="F15" s="124">
        <v>246200.5</v>
      </c>
      <c r="G15" s="124">
        <v>47991.78</v>
      </c>
      <c r="H15" s="124">
        <v>0</v>
      </c>
      <c r="I15" s="124">
        <v>0</v>
      </c>
      <c r="J15" s="124">
        <v>32710.01</v>
      </c>
      <c r="K15" s="124">
        <v>77186.91</v>
      </c>
      <c r="L15" s="124">
        <v>0</v>
      </c>
      <c r="M15" s="124">
        <v>43469.65</v>
      </c>
      <c r="N15" s="124">
        <v>0</v>
      </c>
      <c r="O15" s="124">
        <v>1384.79</v>
      </c>
      <c r="P15" s="124">
        <v>13502.56</v>
      </c>
      <c r="Q15" s="124">
        <v>75296.710000000006</v>
      </c>
    </row>
    <row r="16" spans="1:17" x14ac:dyDescent="0.35">
      <c r="A16" s="337"/>
      <c r="B16" s="334">
        <v>2022</v>
      </c>
      <c r="C16" s="195" t="s">
        <v>221</v>
      </c>
      <c r="D16" s="123" t="s">
        <v>20</v>
      </c>
      <c r="E16" s="123">
        <v>55</v>
      </c>
      <c r="F16" s="123">
        <v>5138297.21</v>
      </c>
      <c r="G16" s="123">
        <v>723760.63</v>
      </c>
      <c r="H16" s="123">
        <v>0</v>
      </c>
      <c r="I16" s="123">
        <v>564155.34000000008</v>
      </c>
      <c r="J16" s="123">
        <v>1024391.42</v>
      </c>
      <c r="K16" s="123">
        <v>951756.01</v>
      </c>
      <c r="L16" s="123">
        <v>375473.48</v>
      </c>
      <c r="M16" s="123">
        <v>380675.27</v>
      </c>
      <c r="N16" s="123">
        <v>0</v>
      </c>
      <c r="O16" s="123">
        <v>110009.51000000001</v>
      </c>
      <c r="P16" s="123">
        <v>553415.03</v>
      </c>
      <c r="Q16" s="123">
        <v>1737874</v>
      </c>
    </row>
    <row r="17" spans="1:17" x14ac:dyDescent="0.35">
      <c r="A17" s="337"/>
      <c r="B17" s="332"/>
      <c r="C17" s="193" t="s">
        <v>222</v>
      </c>
      <c r="D17" s="120" t="s">
        <v>20</v>
      </c>
      <c r="E17" s="120">
        <v>25</v>
      </c>
      <c r="F17" s="120">
        <v>405194.25</v>
      </c>
      <c r="G17" s="120">
        <v>77820.05</v>
      </c>
      <c r="H17" s="120">
        <v>0</v>
      </c>
      <c r="I17" s="120">
        <v>0</v>
      </c>
      <c r="J17" s="120">
        <v>91326.85</v>
      </c>
      <c r="K17" s="120">
        <v>79380.570000000007</v>
      </c>
      <c r="L17" s="120">
        <v>0</v>
      </c>
      <c r="M17" s="120">
        <v>107529.85</v>
      </c>
      <c r="N17" s="120">
        <v>65756.88</v>
      </c>
      <c r="O17" s="120">
        <v>2892.88</v>
      </c>
      <c r="P17" s="120">
        <v>64164.7</v>
      </c>
      <c r="Q17" s="120">
        <v>122783.14000000001</v>
      </c>
    </row>
    <row r="18" spans="1:17" ht="29" x14ac:dyDescent="0.35">
      <c r="A18" s="337"/>
      <c r="B18" s="332"/>
      <c r="C18" s="193" t="s">
        <v>223</v>
      </c>
      <c r="D18" s="120" t="s">
        <v>20</v>
      </c>
      <c r="E18" s="120">
        <v>15</v>
      </c>
      <c r="F18" s="120">
        <v>842104.78</v>
      </c>
      <c r="G18" s="120">
        <v>165898.85999999999</v>
      </c>
      <c r="H18" s="120">
        <v>0</v>
      </c>
      <c r="I18" s="120">
        <v>61926.67</v>
      </c>
      <c r="J18" s="120">
        <v>265186.95999999996</v>
      </c>
      <c r="K18" s="120">
        <v>229918.94999999998</v>
      </c>
      <c r="L18" s="120">
        <v>3650</v>
      </c>
      <c r="M18" s="120">
        <v>70848.160000000003</v>
      </c>
      <c r="N18" s="120">
        <v>31465.599999999999</v>
      </c>
      <c r="O18" s="120">
        <v>5427.67</v>
      </c>
      <c r="P18" s="120">
        <v>116026.03</v>
      </c>
      <c r="Q18" s="120">
        <v>319448.58</v>
      </c>
    </row>
    <row r="19" spans="1:17" x14ac:dyDescent="0.35">
      <c r="A19" s="337"/>
      <c r="B19" s="332"/>
      <c r="C19" s="193" t="s">
        <v>224</v>
      </c>
      <c r="D19" s="120" t="s">
        <v>20</v>
      </c>
      <c r="E19" s="120">
        <v>45</v>
      </c>
      <c r="F19" s="120">
        <v>2006447.1</v>
      </c>
      <c r="G19" s="120">
        <v>335389.53000000003</v>
      </c>
      <c r="H19" s="120">
        <v>0</v>
      </c>
      <c r="I19" s="120">
        <v>96765.34</v>
      </c>
      <c r="J19" s="120">
        <v>505860.4</v>
      </c>
      <c r="K19" s="120">
        <v>622508.09</v>
      </c>
      <c r="L19" s="120">
        <v>13860.99</v>
      </c>
      <c r="M19" s="120">
        <v>206438.25</v>
      </c>
      <c r="N19" s="120">
        <v>0</v>
      </c>
      <c r="O19" s="120">
        <v>33531.760000000002</v>
      </c>
      <c r="P19" s="120">
        <v>280165.15000000002</v>
      </c>
      <c r="Q19" s="120">
        <v>733394.37</v>
      </c>
    </row>
    <row r="20" spans="1:17" ht="29" x14ac:dyDescent="0.35">
      <c r="A20" s="337"/>
      <c r="B20" s="332"/>
      <c r="C20" s="193" t="s">
        <v>225</v>
      </c>
      <c r="D20" s="120" t="s">
        <v>20</v>
      </c>
      <c r="E20" s="120">
        <v>25</v>
      </c>
      <c r="F20" s="120">
        <v>1343814.97</v>
      </c>
      <c r="G20" s="120">
        <v>203456.63</v>
      </c>
      <c r="H20" s="120">
        <v>0</v>
      </c>
      <c r="I20" s="120">
        <v>90103.33</v>
      </c>
      <c r="J20" s="120">
        <v>363137.66000000003</v>
      </c>
      <c r="K20" s="120">
        <v>363104.23</v>
      </c>
      <c r="L20" s="120">
        <v>4200</v>
      </c>
      <c r="M20" s="120">
        <v>175878.26</v>
      </c>
      <c r="N20" s="120">
        <v>27097.599999999999</v>
      </c>
      <c r="O20" s="120">
        <v>18822.89</v>
      </c>
      <c r="P20" s="120">
        <v>150743.99</v>
      </c>
      <c r="Q20" s="120">
        <v>475099.88</v>
      </c>
    </row>
    <row r="21" spans="1:17" ht="29" x14ac:dyDescent="0.35">
      <c r="A21" s="337"/>
      <c r="B21" s="332"/>
      <c r="C21" s="193" t="s">
        <v>228</v>
      </c>
      <c r="D21" s="120" t="s">
        <v>20</v>
      </c>
      <c r="E21" s="120">
        <v>4</v>
      </c>
      <c r="F21" s="120">
        <v>227796.5</v>
      </c>
      <c r="G21" s="120">
        <v>32382.94</v>
      </c>
      <c r="H21" s="120">
        <v>0</v>
      </c>
      <c r="I21" s="120">
        <v>0</v>
      </c>
      <c r="J21" s="120">
        <v>65459.3</v>
      </c>
      <c r="K21" s="120">
        <v>63309.3</v>
      </c>
      <c r="L21" s="120">
        <v>0</v>
      </c>
      <c r="M21" s="120">
        <v>15744.64</v>
      </c>
      <c r="N21" s="120">
        <v>0</v>
      </c>
      <c r="O21" s="120">
        <v>4563.8100000000004</v>
      </c>
      <c r="P21" s="120">
        <v>26276.49</v>
      </c>
      <c r="Q21" s="120">
        <v>80885.600000000006</v>
      </c>
    </row>
    <row r="22" spans="1:17" ht="15" thickBot="1" x14ac:dyDescent="0.4">
      <c r="A22" s="337"/>
      <c r="B22" s="333"/>
      <c r="C22" s="194" t="s">
        <v>226</v>
      </c>
      <c r="D22" s="124" t="s">
        <v>20</v>
      </c>
      <c r="E22" s="124">
        <v>6</v>
      </c>
      <c r="F22" s="124">
        <v>268920</v>
      </c>
      <c r="G22" s="124">
        <v>52578.8</v>
      </c>
      <c r="H22" s="124">
        <v>0</v>
      </c>
      <c r="I22" s="124">
        <v>0</v>
      </c>
      <c r="J22" s="124">
        <v>100234</v>
      </c>
      <c r="K22" s="124">
        <v>96716</v>
      </c>
      <c r="L22" s="124">
        <v>0</v>
      </c>
      <c r="M22" s="124">
        <v>29664</v>
      </c>
      <c r="N22" s="124">
        <v>0</v>
      </c>
      <c r="O22" s="124">
        <v>0</v>
      </c>
      <c r="P22" s="124">
        <v>32731.279999999999</v>
      </c>
      <c r="Q22" s="124">
        <v>97911.39</v>
      </c>
    </row>
    <row r="23" spans="1:17" x14ac:dyDescent="0.35">
      <c r="A23" s="337"/>
      <c r="B23" s="334">
        <v>2023</v>
      </c>
      <c r="C23" s="195" t="s">
        <v>229</v>
      </c>
      <c r="D23" s="123" t="s">
        <v>20</v>
      </c>
      <c r="E23" s="123">
        <v>67</v>
      </c>
      <c r="F23" s="123">
        <v>5739411.5599999996</v>
      </c>
      <c r="G23" s="123">
        <v>853356.15</v>
      </c>
      <c r="H23" s="123">
        <v>0</v>
      </c>
      <c r="I23" s="123">
        <v>634990.94999999995</v>
      </c>
      <c r="J23" s="123">
        <v>1204502.77</v>
      </c>
      <c r="K23" s="123">
        <v>990143.31</v>
      </c>
      <c r="L23" s="123">
        <v>418178.71</v>
      </c>
      <c r="M23" s="123">
        <v>300876.21000000002</v>
      </c>
      <c r="N23" s="123">
        <v>0</v>
      </c>
      <c r="O23" s="123">
        <v>142875.74</v>
      </c>
      <c r="P23" s="123">
        <v>920015.86</v>
      </c>
      <c r="Q23" s="123">
        <v>2037592.09</v>
      </c>
    </row>
    <row r="24" spans="1:17" x14ac:dyDescent="0.35">
      <c r="A24" s="337"/>
      <c r="B24" s="332"/>
      <c r="C24" s="193" t="s">
        <v>222</v>
      </c>
      <c r="D24" s="120" t="s">
        <v>20</v>
      </c>
      <c r="E24" s="120">
        <v>11</v>
      </c>
      <c r="F24" s="120">
        <v>12524</v>
      </c>
      <c r="G24" s="120">
        <v>2132.8000000000002</v>
      </c>
      <c r="H24" s="120">
        <v>0</v>
      </c>
      <c r="I24" s="120">
        <v>0</v>
      </c>
      <c r="J24" s="120">
        <v>2504.8000000000002</v>
      </c>
      <c r="K24" s="120">
        <v>0</v>
      </c>
      <c r="L24" s="120">
        <v>1500</v>
      </c>
      <c r="M24" s="120">
        <v>0</v>
      </c>
      <c r="N24" s="120">
        <v>27776</v>
      </c>
      <c r="O24" s="120">
        <v>67897.440000000002</v>
      </c>
      <c r="P24" s="120">
        <v>21459.84</v>
      </c>
      <c r="Q24" s="120">
        <v>6872.02</v>
      </c>
    </row>
    <row r="25" spans="1:17" ht="29" x14ac:dyDescent="0.35">
      <c r="A25" s="337"/>
      <c r="B25" s="332"/>
      <c r="C25" s="193" t="s">
        <v>223</v>
      </c>
      <c r="D25" s="120" t="s">
        <v>20</v>
      </c>
      <c r="E25" s="120">
        <v>14</v>
      </c>
      <c r="F25" s="120">
        <v>942183.01</v>
      </c>
      <c r="G25" s="120">
        <v>186811.37</v>
      </c>
      <c r="H25" s="120">
        <v>0</v>
      </c>
      <c r="I25" s="120">
        <v>66960</v>
      </c>
      <c r="J25" s="120">
        <v>293521.59000000003</v>
      </c>
      <c r="K25" s="120">
        <v>225865.24</v>
      </c>
      <c r="L25" s="120">
        <v>4050</v>
      </c>
      <c r="M25" s="120">
        <v>136335.26</v>
      </c>
      <c r="N25" s="120">
        <v>0</v>
      </c>
      <c r="O25" s="120">
        <v>6121.67</v>
      </c>
      <c r="P25" s="120">
        <v>177085.6</v>
      </c>
      <c r="Q25" s="120">
        <v>355332.86999999994</v>
      </c>
    </row>
    <row r="26" spans="1:17" x14ac:dyDescent="0.35">
      <c r="A26" s="337"/>
      <c r="B26" s="332"/>
      <c r="C26" s="193" t="s">
        <v>224</v>
      </c>
      <c r="D26" s="120" t="s">
        <v>20</v>
      </c>
      <c r="E26" s="120">
        <v>41</v>
      </c>
      <c r="F26" s="120">
        <v>2502283.56</v>
      </c>
      <c r="G26" s="120">
        <v>423160.65</v>
      </c>
      <c r="H26" s="120">
        <v>0</v>
      </c>
      <c r="I26" s="120">
        <v>91140</v>
      </c>
      <c r="J26" s="120">
        <v>644585.72</v>
      </c>
      <c r="K26" s="120">
        <v>613325.77</v>
      </c>
      <c r="L26" s="120">
        <v>31032.82</v>
      </c>
      <c r="M26" s="120">
        <v>158685.94</v>
      </c>
      <c r="N26" s="120">
        <v>104039.03999999999</v>
      </c>
      <c r="O26" s="120">
        <v>51394.78</v>
      </c>
      <c r="P26" s="120">
        <v>475542.15</v>
      </c>
      <c r="Q26" s="120">
        <v>905052.44000000006</v>
      </c>
    </row>
    <row r="27" spans="1:17" ht="29" x14ac:dyDescent="0.35">
      <c r="A27" s="337"/>
      <c r="B27" s="332"/>
      <c r="C27" s="193" t="s">
        <v>225</v>
      </c>
      <c r="D27" s="120" t="s">
        <v>20</v>
      </c>
      <c r="E27" s="120">
        <v>23</v>
      </c>
      <c r="F27" s="120">
        <v>1425731.08</v>
      </c>
      <c r="G27" s="120">
        <v>218726.77000000002</v>
      </c>
      <c r="H27" s="120">
        <v>0</v>
      </c>
      <c r="I27" s="120">
        <v>151326.47</v>
      </c>
      <c r="J27" s="120">
        <v>328534.7</v>
      </c>
      <c r="K27" s="120">
        <v>321715.76</v>
      </c>
      <c r="L27" s="120">
        <v>2500</v>
      </c>
      <c r="M27" s="120">
        <v>97308.56</v>
      </c>
      <c r="N27" s="120">
        <v>70468.800000000003</v>
      </c>
      <c r="O27" s="120">
        <v>26115.24</v>
      </c>
      <c r="P27" s="120">
        <v>256323.56</v>
      </c>
      <c r="Q27" s="120">
        <v>511178.2</v>
      </c>
    </row>
    <row r="28" spans="1:17" ht="29" x14ac:dyDescent="0.35">
      <c r="A28" s="337"/>
      <c r="B28" s="332"/>
      <c r="C28" s="193" t="s">
        <v>228</v>
      </c>
      <c r="D28" s="120" t="s">
        <v>20</v>
      </c>
      <c r="E28" s="120">
        <v>4</v>
      </c>
      <c r="F28" s="120">
        <v>258700.17</v>
      </c>
      <c r="G28" s="120">
        <v>38650.9</v>
      </c>
      <c r="H28" s="120">
        <v>0</v>
      </c>
      <c r="I28" s="120">
        <v>21410.67</v>
      </c>
      <c r="J28" s="120">
        <v>64290.03</v>
      </c>
      <c r="K28" s="120">
        <v>64018.879999999997</v>
      </c>
      <c r="L28" s="120">
        <v>0</v>
      </c>
      <c r="M28" s="120">
        <v>4309.63</v>
      </c>
      <c r="N28" s="120">
        <v>0</v>
      </c>
      <c r="O28" s="120">
        <v>1913.51</v>
      </c>
      <c r="P28" s="120">
        <v>44833.43</v>
      </c>
      <c r="Q28" s="120">
        <v>95400.15</v>
      </c>
    </row>
    <row r="29" spans="1:17" ht="15" thickBot="1" x14ac:dyDescent="0.4">
      <c r="A29" s="337"/>
      <c r="B29" s="333"/>
      <c r="C29" s="194" t="s">
        <v>226</v>
      </c>
      <c r="D29" s="124" t="s">
        <v>20</v>
      </c>
      <c r="E29" s="124">
        <v>6</v>
      </c>
      <c r="F29" s="124">
        <v>266421.38</v>
      </c>
      <c r="G29" s="124">
        <v>52357.37</v>
      </c>
      <c r="H29" s="124">
        <v>0</v>
      </c>
      <c r="I29" s="124">
        <v>0</v>
      </c>
      <c r="J29" s="124">
        <v>100084.26999999999</v>
      </c>
      <c r="K29" s="124">
        <v>82010.539999999994</v>
      </c>
      <c r="L29" s="124">
        <v>0</v>
      </c>
      <c r="M29" s="124">
        <v>24400.85</v>
      </c>
      <c r="N29" s="124">
        <v>28179.599999999999</v>
      </c>
      <c r="O29" s="124">
        <v>2609.6</v>
      </c>
      <c r="P29" s="124">
        <v>56639.86</v>
      </c>
      <c r="Q29" s="124">
        <v>96934.92</v>
      </c>
    </row>
    <row r="30" spans="1:17" x14ac:dyDescent="0.35">
      <c r="A30" s="337"/>
      <c r="B30" s="334">
        <v>2024</v>
      </c>
      <c r="C30" s="195" t="s">
        <v>221</v>
      </c>
      <c r="D30" s="123" t="s">
        <v>20</v>
      </c>
      <c r="E30" s="123">
        <v>66</v>
      </c>
      <c r="F30" s="123">
        <v>6029428.9100000001</v>
      </c>
      <c r="G30" s="123">
        <v>920376.08</v>
      </c>
      <c r="H30" s="123">
        <v>0</v>
      </c>
      <c r="I30" s="123">
        <v>711609.83</v>
      </c>
      <c r="J30" s="123">
        <v>1143838.97</v>
      </c>
      <c r="K30" s="123">
        <v>1044729.3500000001</v>
      </c>
      <c r="L30" s="123">
        <v>656689.84000000008</v>
      </c>
      <c r="M30" s="123">
        <v>374886.95</v>
      </c>
      <c r="N30" s="123">
        <v>0</v>
      </c>
      <c r="O30" s="123">
        <v>244220.31</v>
      </c>
      <c r="P30" s="123">
        <v>1033146.3</v>
      </c>
      <c r="Q30" s="123">
        <v>2185605.5499999998</v>
      </c>
    </row>
    <row r="31" spans="1:17" x14ac:dyDescent="0.35">
      <c r="A31" s="337"/>
      <c r="B31" s="332"/>
      <c r="C31" s="193" t="s">
        <v>222</v>
      </c>
      <c r="D31" s="120" t="s">
        <v>20</v>
      </c>
      <c r="E31" s="120">
        <v>3</v>
      </c>
      <c r="F31" s="120">
        <v>242331.43</v>
      </c>
      <c r="G31" s="120">
        <v>48466.29</v>
      </c>
      <c r="H31" s="120">
        <v>0</v>
      </c>
      <c r="I31" s="120">
        <v>19200</v>
      </c>
      <c r="J31" s="120">
        <v>53866.29</v>
      </c>
      <c r="K31" s="120">
        <v>56223.46</v>
      </c>
      <c r="L31" s="120">
        <v>8256.4</v>
      </c>
      <c r="M31" s="120">
        <v>54654.44</v>
      </c>
      <c r="N31" s="120">
        <v>28438.560000000001</v>
      </c>
      <c r="O31" s="120">
        <v>0</v>
      </c>
      <c r="P31" s="120">
        <v>55777.420000000006</v>
      </c>
      <c r="Q31" s="120">
        <v>81961.7</v>
      </c>
    </row>
    <row r="32" spans="1:17" ht="29" x14ac:dyDescent="0.35">
      <c r="A32" s="337"/>
      <c r="B32" s="332"/>
      <c r="C32" s="193" t="s">
        <v>223</v>
      </c>
      <c r="D32" s="120" t="s">
        <v>230</v>
      </c>
      <c r="E32" s="120">
        <v>15</v>
      </c>
      <c r="F32" s="120">
        <v>1016064</v>
      </c>
      <c r="G32" s="120">
        <v>202579.20000000001</v>
      </c>
      <c r="H32" s="120">
        <v>0</v>
      </c>
      <c r="I32" s="120">
        <v>72426.67</v>
      </c>
      <c r="J32" s="120">
        <v>232512.8</v>
      </c>
      <c r="K32" s="120">
        <v>239726.69</v>
      </c>
      <c r="L32" s="120">
        <v>7958.8</v>
      </c>
      <c r="M32" s="120">
        <v>33291.699999999997</v>
      </c>
      <c r="N32" s="120">
        <v>0</v>
      </c>
      <c r="O32" s="120">
        <v>7118.16</v>
      </c>
      <c r="P32" s="120">
        <v>189818.34999999998</v>
      </c>
      <c r="Q32" s="120">
        <v>372120.25</v>
      </c>
    </row>
    <row r="33" spans="1:17" ht="29" x14ac:dyDescent="0.35">
      <c r="A33" s="337"/>
      <c r="B33" s="332"/>
      <c r="C33" s="193" t="s">
        <v>231</v>
      </c>
      <c r="D33" s="120" t="s">
        <v>20</v>
      </c>
      <c r="E33" s="120">
        <v>22</v>
      </c>
      <c r="F33" s="120">
        <v>1477571.0699999998</v>
      </c>
      <c r="G33" s="120">
        <v>0</v>
      </c>
      <c r="H33" s="120">
        <v>0</v>
      </c>
      <c r="I33" s="120">
        <v>151259.78999999998</v>
      </c>
      <c r="J33" s="120">
        <v>315819.8</v>
      </c>
      <c r="K33" s="120">
        <v>325325.32</v>
      </c>
      <c r="L33" s="120">
        <v>9700</v>
      </c>
      <c r="M33" s="120">
        <v>94824.6</v>
      </c>
      <c r="N33" s="120">
        <v>228766.03000000003</v>
      </c>
      <c r="O33" s="120">
        <v>20955.5</v>
      </c>
      <c r="P33" s="120">
        <v>274477.34999999998</v>
      </c>
      <c r="Q33" s="120">
        <v>535169</v>
      </c>
    </row>
    <row r="34" spans="1:17" ht="29" x14ac:dyDescent="0.35">
      <c r="A34" s="337"/>
      <c r="B34" s="332"/>
      <c r="C34" s="193" t="s">
        <v>232</v>
      </c>
      <c r="D34" s="120" t="s">
        <v>20</v>
      </c>
      <c r="E34" s="120">
        <v>53</v>
      </c>
      <c r="F34" s="120">
        <v>2741725.3</v>
      </c>
      <c r="G34" s="120">
        <v>448549.45</v>
      </c>
      <c r="H34" s="120">
        <v>0</v>
      </c>
      <c r="I34" s="120">
        <v>168565.33</v>
      </c>
      <c r="J34" s="120">
        <v>583844.88</v>
      </c>
      <c r="K34" s="120">
        <v>724526.46000000008</v>
      </c>
      <c r="L34" s="120">
        <v>100063.56</v>
      </c>
      <c r="M34" s="120">
        <v>145373.44</v>
      </c>
      <c r="N34" s="120">
        <v>74533.009999999995</v>
      </c>
      <c r="O34" s="120">
        <v>25162.52</v>
      </c>
      <c r="P34" s="120">
        <v>487198.22000000003</v>
      </c>
      <c r="Q34" s="120">
        <v>1011330.63</v>
      </c>
    </row>
    <row r="35" spans="1:17" ht="15" thickBot="1" x14ac:dyDescent="0.4">
      <c r="A35" s="337"/>
      <c r="B35" s="333"/>
      <c r="C35" s="194" t="s">
        <v>226</v>
      </c>
      <c r="D35" s="124" t="s">
        <v>20</v>
      </c>
      <c r="E35" s="124">
        <v>5</v>
      </c>
      <c r="F35" s="124">
        <v>232968.7</v>
      </c>
      <c r="G35" s="124">
        <v>43066.8</v>
      </c>
      <c r="H35" s="124">
        <v>0</v>
      </c>
      <c r="I35" s="124">
        <v>0</v>
      </c>
      <c r="J35" s="124">
        <v>58193.74</v>
      </c>
      <c r="K35" s="124">
        <v>75077.81</v>
      </c>
      <c r="L35" s="124">
        <v>0</v>
      </c>
      <c r="M35" s="124">
        <v>0</v>
      </c>
      <c r="N35" s="124">
        <v>57275.68</v>
      </c>
      <c r="O35" s="124">
        <v>5822.13</v>
      </c>
      <c r="P35" s="124">
        <v>56434.84</v>
      </c>
      <c r="Q35" s="124">
        <v>82862.039999999994</v>
      </c>
    </row>
    <row r="36" spans="1:17" x14ac:dyDescent="0.35">
      <c r="A36" s="337"/>
      <c r="B36" s="334">
        <v>2025</v>
      </c>
      <c r="C36" s="196" t="s">
        <v>221</v>
      </c>
      <c r="D36" s="191" t="s">
        <v>20</v>
      </c>
      <c r="E36" s="191">
        <v>67</v>
      </c>
      <c r="F36" s="191">
        <v>4338211.51</v>
      </c>
      <c r="G36" s="191">
        <v>776845.37</v>
      </c>
      <c r="H36" s="191">
        <v>0</v>
      </c>
      <c r="I36" s="191">
        <v>598276.12</v>
      </c>
      <c r="J36" s="191">
        <v>873945.37</v>
      </c>
      <c r="K36" s="191">
        <v>796575.39</v>
      </c>
      <c r="L36" s="191">
        <v>335935.2</v>
      </c>
      <c r="M36" s="191">
        <v>40053.480000000003</v>
      </c>
      <c r="N36" s="191">
        <v>62859.519999999997</v>
      </c>
      <c r="O36" s="191">
        <v>227905.91999999998</v>
      </c>
      <c r="P36" s="191">
        <v>784953.93</v>
      </c>
      <c r="Q36" s="191">
        <v>1611351.94</v>
      </c>
    </row>
    <row r="37" spans="1:17" ht="43.5" x14ac:dyDescent="0.35">
      <c r="A37" s="337"/>
      <c r="B37" s="332"/>
      <c r="C37" s="198" t="s">
        <v>461</v>
      </c>
      <c r="D37" s="121" t="s">
        <v>20</v>
      </c>
      <c r="E37" s="121">
        <v>17</v>
      </c>
      <c r="F37" s="121">
        <v>929569.02</v>
      </c>
      <c r="G37" s="121">
        <v>185859.20000000001</v>
      </c>
      <c r="H37" s="121">
        <v>0</v>
      </c>
      <c r="I37" s="121">
        <v>32832</v>
      </c>
      <c r="J37" s="121">
        <v>235159.2</v>
      </c>
      <c r="K37" s="121">
        <v>207425.77</v>
      </c>
      <c r="L37" s="121">
        <v>61449.679999999993</v>
      </c>
      <c r="M37" s="121">
        <v>21378.5</v>
      </c>
      <c r="N37" s="121">
        <v>0</v>
      </c>
      <c r="O37" s="121">
        <v>2980.91</v>
      </c>
      <c r="P37" s="121">
        <v>180790.94</v>
      </c>
      <c r="Q37" s="121">
        <v>330209.74</v>
      </c>
    </row>
    <row r="38" spans="1:17" x14ac:dyDescent="0.35">
      <c r="A38" s="337"/>
      <c r="B38" s="332"/>
      <c r="C38" s="193" t="s">
        <v>224</v>
      </c>
      <c r="D38" s="120" t="s">
        <v>20</v>
      </c>
      <c r="E38" s="120">
        <v>47</v>
      </c>
      <c r="F38" s="120">
        <v>1808736.1099999999</v>
      </c>
      <c r="G38" s="120">
        <v>361484.05</v>
      </c>
      <c r="H38" s="120">
        <v>0</v>
      </c>
      <c r="I38" s="120">
        <v>270279.7</v>
      </c>
      <c r="J38" s="120">
        <v>425684.05</v>
      </c>
      <c r="K38" s="120">
        <v>518336.62</v>
      </c>
      <c r="L38" s="120">
        <v>84653.2</v>
      </c>
      <c r="M38" s="120">
        <v>95366.33</v>
      </c>
      <c r="N38" s="120">
        <v>0</v>
      </c>
      <c r="O38" s="120">
        <v>49767.14</v>
      </c>
      <c r="P38" s="120">
        <v>349332.33</v>
      </c>
      <c r="Q38" s="120">
        <v>707870.99</v>
      </c>
    </row>
    <row r="39" spans="1:17" ht="29" x14ac:dyDescent="0.35">
      <c r="A39" s="337"/>
      <c r="B39" s="332"/>
      <c r="C39" s="193" t="s">
        <v>225</v>
      </c>
      <c r="D39" s="120" t="s">
        <v>20</v>
      </c>
      <c r="E39" s="120">
        <v>24</v>
      </c>
      <c r="F39" s="120">
        <v>1213411.99</v>
      </c>
      <c r="G39" s="120">
        <v>215682.41</v>
      </c>
      <c r="H39" s="120">
        <v>0</v>
      </c>
      <c r="I39" s="120">
        <v>80576</v>
      </c>
      <c r="J39" s="120">
        <v>273232.41000000003</v>
      </c>
      <c r="K39" s="120">
        <v>248136.82</v>
      </c>
      <c r="L39" s="120">
        <v>68482.880000000005</v>
      </c>
      <c r="M39" s="120">
        <v>31336</v>
      </c>
      <c r="N39" s="120">
        <v>38522.400000000001</v>
      </c>
      <c r="O39" s="120">
        <v>43632.58</v>
      </c>
      <c r="P39" s="120">
        <v>200168.86</v>
      </c>
      <c r="Q39" s="120">
        <v>429316.93</v>
      </c>
    </row>
    <row r="40" spans="1:17" ht="29" x14ac:dyDescent="0.35">
      <c r="A40" s="337"/>
      <c r="B40" s="332"/>
      <c r="C40" s="193" t="s">
        <v>228</v>
      </c>
      <c r="D40" s="120" t="s">
        <v>20</v>
      </c>
      <c r="E40" s="120">
        <v>4</v>
      </c>
      <c r="F40" s="120">
        <v>218308.57</v>
      </c>
      <c r="G40" s="120">
        <v>43661.71</v>
      </c>
      <c r="H40" s="120">
        <v>0</v>
      </c>
      <c r="I40" s="120">
        <v>0</v>
      </c>
      <c r="J40" s="120">
        <v>50961.71</v>
      </c>
      <c r="K40" s="120">
        <v>57419.199999999997</v>
      </c>
      <c r="L40" s="120">
        <v>7300</v>
      </c>
      <c r="M40" s="120">
        <v>1111.31</v>
      </c>
      <c r="N40" s="120">
        <v>0</v>
      </c>
      <c r="O40" s="120">
        <v>12396.88</v>
      </c>
      <c r="P40" s="120">
        <v>45880.65</v>
      </c>
      <c r="Q40" s="120">
        <v>77997.649999999994</v>
      </c>
    </row>
    <row r="41" spans="1:17" x14ac:dyDescent="0.35">
      <c r="A41" s="338"/>
      <c r="B41" s="335"/>
      <c r="C41" s="193" t="s">
        <v>226</v>
      </c>
      <c r="D41" s="120" t="s">
        <v>20</v>
      </c>
      <c r="E41" s="120">
        <v>5</v>
      </c>
      <c r="F41" s="120">
        <v>144365.42000000001</v>
      </c>
      <c r="G41" s="120">
        <v>28776.53</v>
      </c>
      <c r="H41" s="120">
        <v>0</v>
      </c>
      <c r="I41" s="120">
        <v>0</v>
      </c>
      <c r="J41" s="120">
        <v>43926.53</v>
      </c>
      <c r="K41" s="120">
        <v>49428.05</v>
      </c>
      <c r="L41" s="120">
        <v>15150</v>
      </c>
      <c r="M41" s="120">
        <v>13285</v>
      </c>
      <c r="N41" s="120">
        <v>0</v>
      </c>
      <c r="O41" s="120">
        <v>3510.35</v>
      </c>
      <c r="P41" s="120">
        <v>33055.64</v>
      </c>
      <c r="Q41" s="120">
        <v>55599.46</v>
      </c>
    </row>
  </sheetData>
  <autoFilter ref="A3:Q43" xr:uid="{76EDE40C-29A6-4365-84F6-75FF4945CE28}"/>
  <mergeCells count="9">
    <mergeCell ref="A1:Q1"/>
    <mergeCell ref="A2:Q2"/>
    <mergeCell ref="A4:A41"/>
    <mergeCell ref="B4:B8"/>
    <mergeCell ref="B9:B15"/>
    <mergeCell ref="B16:B22"/>
    <mergeCell ref="B23:B29"/>
    <mergeCell ref="B30:B35"/>
    <mergeCell ref="B36:B4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C2C3-637D-48EA-84C9-BC05438CF6AE}">
  <dimension ref="A1:R284"/>
  <sheetViews>
    <sheetView topLeftCell="A243" zoomScale="83" workbookViewId="0">
      <selection activeCell="A216" sqref="A216:Q247"/>
    </sheetView>
  </sheetViews>
  <sheetFormatPr defaultRowHeight="14.5" x14ac:dyDescent="0.35"/>
  <cols>
    <col min="1" max="1" width="19.54296875" style="209" customWidth="1"/>
    <col min="2" max="2" width="15.6328125" style="209" customWidth="1"/>
    <col min="3" max="3" width="30.6328125" style="197" customWidth="1"/>
    <col min="4" max="4" width="30.90625" customWidth="1"/>
    <col min="5" max="17" width="15.6328125" customWidth="1"/>
  </cols>
  <sheetData>
    <row r="1" spans="1:17" x14ac:dyDescent="0.35">
      <c r="A1" s="343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</row>
    <row r="2" spans="1:17" ht="30.5" customHeight="1" x14ac:dyDescent="0.35">
      <c r="A2" s="328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30"/>
    </row>
    <row r="3" spans="1:17" ht="58" x14ac:dyDescent="0.35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106" t="s">
        <v>7</v>
      </c>
      <c r="G3" s="106" t="s">
        <v>8</v>
      </c>
      <c r="H3" s="106" t="s">
        <v>9</v>
      </c>
      <c r="I3" s="106" t="s">
        <v>10</v>
      </c>
      <c r="J3" s="106" t="s">
        <v>11</v>
      </c>
      <c r="K3" s="106" t="s">
        <v>12</v>
      </c>
      <c r="L3" s="106" t="s">
        <v>13</v>
      </c>
      <c r="M3" s="106" t="s">
        <v>14</v>
      </c>
      <c r="N3" s="106" t="s">
        <v>15</v>
      </c>
      <c r="O3" s="106" t="s">
        <v>16</v>
      </c>
      <c r="P3" s="106" t="s">
        <v>17</v>
      </c>
      <c r="Q3" s="106" t="s">
        <v>18</v>
      </c>
    </row>
    <row r="4" spans="1:17" x14ac:dyDescent="0.35">
      <c r="A4" s="384" t="s">
        <v>150</v>
      </c>
      <c r="B4" s="386">
        <v>2020</v>
      </c>
      <c r="C4" s="198" t="s">
        <v>151</v>
      </c>
      <c r="D4" s="198" t="s">
        <v>152</v>
      </c>
      <c r="E4" s="121">
        <v>37</v>
      </c>
      <c r="F4" s="121">
        <v>1440137.53</v>
      </c>
      <c r="G4" s="121">
        <v>250905.48</v>
      </c>
      <c r="H4" s="121">
        <v>0</v>
      </c>
      <c r="I4" s="121">
        <v>86709.359999999986</v>
      </c>
      <c r="J4" s="121">
        <v>3436.7</v>
      </c>
      <c r="K4" s="121">
        <v>0</v>
      </c>
      <c r="L4" s="121">
        <v>21700</v>
      </c>
      <c r="M4" s="121">
        <v>53777.459999999992</v>
      </c>
      <c r="N4" s="121">
        <v>48969.83</v>
      </c>
      <c r="O4" s="121">
        <v>574252.46000000008</v>
      </c>
      <c r="P4" s="121">
        <v>165807.94</v>
      </c>
      <c r="Q4" s="121">
        <v>488521.23</v>
      </c>
    </row>
    <row r="5" spans="1:17" ht="29" x14ac:dyDescent="0.35">
      <c r="A5" s="384"/>
      <c r="B5" s="386"/>
      <c r="C5" s="198" t="s">
        <v>153</v>
      </c>
      <c r="D5" s="198" t="s">
        <v>154</v>
      </c>
      <c r="E5" s="121">
        <v>29</v>
      </c>
      <c r="F5" s="121">
        <v>691682.9</v>
      </c>
      <c r="G5" s="121">
        <v>115174.05</v>
      </c>
      <c r="H5" s="121">
        <v>0</v>
      </c>
      <c r="I5" s="121">
        <v>13446.67</v>
      </c>
      <c r="J5" s="121">
        <v>201446.08000000005</v>
      </c>
      <c r="K5" s="121">
        <v>29429.67</v>
      </c>
      <c r="L5" s="121">
        <v>30400</v>
      </c>
      <c r="M5" s="121">
        <v>19474.53</v>
      </c>
      <c r="N5" s="121">
        <v>5964</v>
      </c>
      <c r="O5" s="121">
        <v>72424.290000000008</v>
      </c>
      <c r="P5" s="121">
        <v>85228.630000000019</v>
      </c>
      <c r="Q5" s="121">
        <v>242436.77000000002</v>
      </c>
    </row>
    <row r="6" spans="1:17" x14ac:dyDescent="0.35">
      <c r="A6" s="384"/>
      <c r="B6" s="386">
        <v>2021</v>
      </c>
      <c r="C6" s="198" t="s">
        <v>151</v>
      </c>
      <c r="D6" s="198" t="s">
        <v>152</v>
      </c>
      <c r="E6" s="121">
        <v>42</v>
      </c>
      <c r="F6" s="121">
        <v>1558659.4299999995</v>
      </c>
      <c r="G6" s="121">
        <v>272748.70999999996</v>
      </c>
      <c r="H6" s="121">
        <v>0</v>
      </c>
      <c r="I6" s="121">
        <v>93900.920000000013</v>
      </c>
      <c r="J6" s="121">
        <v>2617.25</v>
      </c>
      <c r="K6" s="121">
        <v>0</v>
      </c>
      <c r="L6" s="121">
        <v>17700</v>
      </c>
      <c r="M6" s="121">
        <v>45802.05</v>
      </c>
      <c r="N6" s="121">
        <v>17808.560000000001</v>
      </c>
      <c r="O6" s="121">
        <v>580684.61</v>
      </c>
      <c r="P6" s="121">
        <v>178459.94000000003</v>
      </c>
      <c r="Q6" s="121">
        <v>529486.98</v>
      </c>
    </row>
    <row r="7" spans="1:17" ht="29" x14ac:dyDescent="0.35">
      <c r="A7" s="384"/>
      <c r="B7" s="386"/>
      <c r="C7" s="198" t="s">
        <v>153</v>
      </c>
      <c r="D7" s="198" t="s">
        <v>154</v>
      </c>
      <c r="E7" s="121">
        <v>28</v>
      </c>
      <c r="F7" s="121">
        <v>841465.45</v>
      </c>
      <c r="G7" s="121">
        <v>140910.28</v>
      </c>
      <c r="H7" s="121">
        <v>0</v>
      </c>
      <c r="I7" s="121">
        <v>17400</v>
      </c>
      <c r="J7" s="121">
        <v>155869.43000000002</v>
      </c>
      <c r="K7" s="121">
        <v>32218.12</v>
      </c>
      <c r="L7" s="121">
        <v>43400</v>
      </c>
      <c r="M7" s="121">
        <v>7066.58</v>
      </c>
      <c r="N7" s="121">
        <v>15000</v>
      </c>
      <c r="O7" s="121">
        <v>169848.52</v>
      </c>
      <c r="P7" s="121">
        <v>92444.95</v>
      </c>
      <c r="Q7" s="121">
        <v>289225.97000000003</v>
      </c>
    </row>
    <row r="8" spans="1:17" x14ac:dyDescent="0.35">
      <c r="A8" s="384"/>
      <c r="B8" s="386">
        <v>2022</v>
      </c>
      <c r="C8" s="198" t="s">
        <v>151</v>
      </c>
      <c r="D8" s="198" t="s">
        <v>152</v>
      </c>
      <c r="E8" s="121">
        <v>39</v>
      </c>
      <c r="F8" s="121">
        <v>1542619.9700000002</v>
      </c>
      <c r="G8" s="121">
        <v>267248.99</v>
      </c>
      <c r="H8" s="121">
        <v>0</v>
      </c>
      <c r="I8" s="121">
        <v>87742.07</v>
      </c>
      <c r="J8" s="121">
        <v>0</v>
      </c>
      <c r="K8" s="121">
        <v>0</v>
      </c>
      <c r="L8" s="121">
        <v>26264</v>
      </c>
      <c r="M8" s="121">
        <v>16310.470000000001</v>
      </c>
      <c r="N8" s="121">
        <v>70052.7</v>
      </c>
      <c r="O8" s="121">
        <v>670564.25</v>
      </c>
      <c r="P8" s="121">
        <v>181774.78999999998</v>
      </c>
      <c r="Q8" s="121">
        <v>516445.20999999996</v>
      </c>
    </row>
    <row r="9" spans="1:17" ht="29" x14ac:dyDescent="0.35">
      <c r="A9" s="384"/>
      <c r="B9" s="386"/>
      <c r="C9" s="198" t="s">
        <v>153</v>
      </c>
      <c r="D9" s="198" t="s">
        <v>154</v>
      </c>
      <c r="E9" s="121">
        <v>28</v>
      </c>
      <c r="F9" s="121">
        <v>946142.26</v>
      </c>
      <c r="G9" s="121">
        <v>167560.62</v>
      </c>
      <c r="H9" s="121">
        <v>0</v>
      </c>
      <c r="I9" s="121">
        <v>19100</v>
      </c>
      <c r="J9" s="121">
        <v>141299.57</v>
      </c>
      <c r="K9" s="121">
        <v>46707.83</v>
      </c>
      <c r="L9" s="121">
        <v>58100</v>
      </c>
      <c r="M9" s="121">
        <v>39221.089999999997</v>
      </c>
      <c r="N9" s="121">
        <v>3770</v>
      </c>
      <c r="O9" s="121">
        <v>82299.709999999992</v>
      </c>
      <c r="P9" s="121">
        <v>115282.52</v>
      </c>
      <c r="Q9" s="121">
        <v>297226.23</v>
      </c>
    </row>
    <row r="10" spans="1:17" x14ac:dyDescent="0.35">
      <c r="A10" s="384"/>
      <c r="B10" s="386">
        <v>2023</v>
      </c>
      <c r="C10" s="198" t="s">
        <v>151</v>
      </c>
      <c r="D10" s="198" t="s">
        <v>152</v>
      </c>
      <c r="E10" s="121">
        <v>44</v>
      </c>
      <c r="F10" s="121">
        <v>1735816.4500000002</v>
      </c>
      <c r="G10" s="121">
        <v>276498.24</v>
      </c>
      <c r="H10" s="121">
        <v>0</v>
      </c>
      <c r="I10" s="121">
        <v>87145.3</v>
      </c>
      <c r="J10" s="121">
        <v>0</v>
      </c>
      <c r="K10" s="121">
        <v>0</v>
      </c>
      <c r="L10" s="121">
        <v>66108</v>
      </c>
      <c r="M10" s="121">
        <v>42120.72</v>
      </c>
      <c r="N10" s="121">
        <v>35538.9</v>
      </c>
      <c r="O10" s="121">
        <v>754807.79999999981</v>
      </c>
      <c r="P10" s="121">
        <v>177699.15999999997</v>
      </c>
      <c r="Q10" s="121">
        <v>588005.23</v>
      </c>
    </row>
    <row r="11" spans="1:17" ht="29" x14ac:dyDescent="0.35">
      <c r="A11" s="384"/>
      <c r="B11" s="386"/>
      <c r="C11" s="198" t="s">
        <v>153</v>
      </c>
      <c r="D11" s="198" t="s">
        <v>154</v>
      </c>
      <c r="E11" s="121">
        <v>26</v>
      </c>
      <c r="F11" s="121">
        <v>1081215.3699999999</v>
      </c>
      <c r="G11" s="121">
        <v>182003.87</v>
      </c>
      <c r="H11" s="121">
        <v>0</v>
      </c>
      <c r="I11" s="121">
        <v>18940</v>
      </c>
      <c r="J11" s="121">
        <v>179604.08000000002</v>
      </c>
      <c r="K11" s="121">
        <v>63371.87</v>
      </c>
      <c r="L11" s="121">
        <v>24000</v>
      </c>
      <c r="M11" s="121">
        <v>68201.760000000009</v>
      </c>
      <c r="N11" s="121">
        <v>19065</v>
      </c>
      <c r="O11" s="121">
        <v>148765.38999999998</v>
      </c>
      <c r="P11" s="121">
        <v>117549.07</v>
      </c>
      <c r="Q11" s="121">
        <v>343579.13</v>
      </c>
    </row>
    <row r="12" spans="1:17" x14ac:dyDescent="0.35">
      <c r="A12" s="384"/>
      <c r="B12" s="386">
        <v>2024</v>
      </c>
      <c r="C12" s="198" t="s">
        <v>151</v>
      </c>
      <c r="D12" s="198" t="s">
        <v>152</v>
      </c>
      <c r="E12" s="121">
        <v>44</v>
      </c>
      <c r="F12" s="121">
        <v>2129233.04</v>
      </c>
      <c r="G12" s="121">
        <v>351832.81</v>
      </c>
      <c r="H12" s="121">
        <v>0</v>
      </c>
      <c r="I12" s="121">
        <v>100850.75</v>
      </c>
      <c r="J12" s="121">
        <v>0</v>
      </c>
      <c r="K12" s="121">
        <v>0</v>
      </c>
      <c r="L12" s="121">
        <v>0</v>
      </c>
      <c r="M12" s="121">
        <v>46874.259999999995</v>
      </c>
      <c r="N12" s="121">
        <v>31484.76</v>
      </c>
      <c r="O12" s="121">
        <v>1102502.71</v>
      </c>
      <c r="P12" s="121">
        <v>201791.7</v>
      </c>
      <c r="Q12" s="121">
        <v>732431.15999999992</v>
      </c>
    </row>
    <row r="13" spans="1:17" ht="29" x14ac:dyDescent="0.35">
      <c r="A13" s="384"/>
      <c r="B13" s="386"/>
      <c r="C13" s="198" t="s">
        <v>153</v>
      </c>
      <c r="D13" s="198" t="s">
        <v>154</v>
      </c>
      <c r="E13" s="121">
        <v>27</v>
      </c>
      <c r="F13" s="121">
        <v>1299633.28</v>
      </c>
      <c r="G13" s="121">
        <v>230427.75999999998</v>
      </c>
      <c r="H13" s="121">
        <v>0</v>
      </c>
      <c r="I13" s="121">
        <v>18733.330000000002</v>
      </c>
      <c r="J13" s="121">
        <v>261492.8</v>
      </c>
      <c r="K13" s="121">
        <v>86478.67</v>
      </c>
      <c r="L13" s="121">
        <v>0</v>
      </c>
      <c r="M13" s="121">
        <v>29105.32</v>
      </c>
      <c r="N13" s="121">
        <v>25713.35</v>
      </c>
      <c r="O13" s="121">
        <v>132840.67000000001</v>
      </c>
      <c r="P13" s="121">
        <v>135988.27000000002</v>
      </c>
      <c r="Q13" s="121">
        <v>401541.41000000003</v>
      </c>
    </row>
    <row r="14" spans="1:17" x14ac:dyDescent="0.35">
      <c r="A14" s="384"/>
      <c r="B14" s="386">
        <v>2025</v>
      </c>
      <c r="C14" s="198" t="s">
        <v>151</v>
      </c>
      <c r="D14" s="198" t="s">
        <v>152</v>
      </c>
      <c r="E14" s="121">
        <v>42</v>
      </c>
      <c r="F14" s="121">
        <v>1785422.7000000002</v>
      </c>
      <c r="G14" s="121">
        <v>293215.82999999996</v>
      </c>
      <c r="H14" s="121">
        <v>0</v>
      </c>
      <c r="I14" s="121">
        <v>57603.770000000004</v>
      </c>
      <c r="J14" s="121">
        <v>0</v>
      </c>
      <c r="K14" s="121">
        <v>0</v>
      </c>
      <c r="L14" s="121">
        <v>31500</v>
      </c>
      <c r="M14" s="121">
        <v>41269.83</v>
      </c>
      <c r="N14" s="121">
        <v>0</v>
      </c>
      <c r="O14" s="121">
        <v>854102.63</v>
      </c>
      <c r="P14" s="121">
        <v>259444.40999999997</v>
      </c>
      <c r="Q14" s="121">
        <v>615381.85</v>
      </c>
    </row>
    <row r="15" spans="1:17" ht="29.5" thickBot="1" x14ac:dyDescent="0.4">
      <c r="A15" s="390"/>
      <c r="B15" s="391"/>
      <c r="C15" s="199" t="s">
        <v>153</v>
      </c>
      <c r="D15" s="199" t="s">
        <v>154</v>
      </c>
      <c r="E15" s="200">
        <v>27</v>
      </c>
      <c r="F15" s="200">
        <v>1114277.3700000001</v>
      </c>
      <c r="G15" s="200">
        <v>196132.18000000002</v>
      </c>
      <c r="H15" s="200">
        <v>0</v>
      </c>
      <c r="I15" s="200">
        <v>14600</v>
      </c>
      <c r="J15" s="200">
        <v>196636.32</v>
      </c>
      <c r="K15" s="200">
        <v>73482.36</v>
      </c>
      <c r="L15" s="200">
        <v>0</v>
      </c>
      <c r="M15" s="200">
        <v>34098.65</v>
      </c>
      <c r="N15" s="200">
        <v>0</v>
      </c>
      <c r="O15" s="200">
        <v>105702.26999999999</v>
      </c>
      <c r="P15" s="200">
        <v>169243.18</v>
      </c>
      <c r="Q15" s="200">
        <v>341484.33999999997</v>
      </c>
    </row>
    <row r="16" spans="1:17" x14ac:dyDescent="0.35">
      <c r="A16" s="392" t="s">
        <v>155</v>
      </c>
      <c r="B16" s="393">
        <v>2020</v>
      </c>
      <c r="C16" s="201" t="s">
        <v>156</v>
      </c>
      <c r="D16" s="201" t="s">
        <v>20</v>
      </c>
      <c r="E16" s="125">
        <v>23</v>
      </c>
      <c r="F16" s="125">
        <v>729240.56</v>
      </c>
      <c r="G16" s="125">
        <v>124556.85</v>
      </c>
      <c r="H16" s="125"/>
      <c r="I16" s="125">
        <v>4260</v>
      </c>
      <c r="J16" s="125">
        <v>16705</v>
      </c>
      <c r="K16" s="125">
        <v>3648.27</v>
      </c>
      <c r="L16" s="125"/>
      <c r="M16" s="125">
        <v>5400.5</v>
      </c>
      <c r="N16" s="125"/>
      <c r="O16" s="125"/>
      <c r="P16" s="125">
        <v>66253.429999999993</v>
      </c>
      <c r="Q16" s="125">
        <v>185532.03120400003</v>
      </c>
    </row>
    <row r="17" spans="1:17" ht="29" x14ac:dyDescent="0.35">
      <c r="A17" s="384"/>
      <c r="B17" s="386"/>
      <c r="C17" s="198" t="s">
        <v>157</v>
      </c>
      <c r="D17" s="198" t="s">
        <v>158</v>
      </c>
      <c r="E17" s="121">
        <v>39</v>
      </c>
      <c r="F17" s="121">
        <v>1185628.54</v>
      </c>
      <c r="G17" s="121">
        <v>198998.26</v>
      </c>
      <c r="H17" s="121"/>
      <c r="I17" s="121">
        <v>52458.6</v>
      </c>
      <c r="J17" s="121"/>
      <c r="K17" s="121"/>
      <c r="L17" s="121">
        <v>29800</v>
      </c>
      <c r="M17" s="121"/>
      <c r="N17" s="121">
        <v>17241.87</v>
      </c>
      <c r="O17" s="121">
        <v>131589.45000000001</v>
      </c>
      <c r="P17" s="121">
        <v>188598.95</v>
      </c>
      <c r="Q17" s="121">
        <v>350981.29432000004</v>
      </c>
    </row>
    <row r="18" spans="1:17" x14ac:dyDescent="0.35">
      <c r="A18" s="384"/>
      <c r="B18" s="386">
        <v>2021</v>
      </c>
      <c r="C18" s="198" t="s">
        <v>156</v>
      </c>
      <c r="D18" s="198" t="s">
        <v>20</v>
      </c>
      <c r="E18" s="121">
        <v>25</v>
      </c>
      <c r="F18" s="121">
        <v>881160.44</v>
      </c>
      <c r="G18" s="121">
        <v>136661.15</v>
      </c>
      <c r="H18" s="121"/>
      <c r="I18" s="121">
        <v>4260</v>
      </c>
      <c r="J18" s="121">
        <v>76170</v>
      </c>
      <c r="K18" s="121">
        <v>3023.34</v>
      </c>
      <c r="L18" s="121"/>
      <c r="M18" s="121">
        <v>19060</v>
      </c>
      <c r="N18" s="121"/>
      <c r="O18" s="121"/>
      <c r="P18" s="121">
        <v>66948.320000000007</v>
      </c>
      <c r="Q18" s="121">
        <v>229439.04630000002</v>
      </c>
    </row>
    <row r="19" spans="1:17" ht="29" x14ac:dyDescent="0.35">
      <c r="A19" s="384"/>
      <c r="B19" s="386"/>
      <c r="C19" s="198" t="s">
        <v>157</v>
      </c>
      <c r="D19" s="198" t="s">
        <v>159</v>
      </c>
      <c r="E19" s="121">
        <v>41</v>
      </c>
      <c r="F19" s="121">
        <v>1294582.99</v>
      </c>
      <c r="G19" s="121">
        <v>234505.87</v>
      </c>
      <c r="H19" s="121"/>
      <c r="I19" s="121">
        <v>56223.33</v>
      </c>
      <c r="J19" s="121"/>
      <c r="K19" s="121"/>
      <c r="L19" s="121">
        <v>67900</v>
      </c>
      <c r="M19" s="121">
        <v>51532.57</v>
      </c>
      <c r="N19" s="121"/>
      <c r="O19" s="121">
        <v>149039.29999999999</v>
      </c>
      <c r="P19" s="121">
        <v>211915</v>
      </c>
      <c r="Q19" s="121">
        <v>395582.29863600002</v>
      </c>
    </row>
    <row r="20" spans="1:17" x14ac:dyDescent="0.35">
      <c r="A20" s="384"/>
      <c r="B20" s="386">
        <v>2022</v>
      </c>
      <c r="C20" s="198" t="s">
        <v>156</v>
      </c>
      <c r="D20" s="198" t="s">
        <v>20</v>
      </c>
      <c r="E20" s="121">
        <v>26</v>
      </c>
      <c r="F20" s="121">
        <v>1016710.98</v>
      </c>
      <c r="G20" s="121">
        <v>155689.69</v>
      </c>
      <c r="H20" s="121"/>
      <c r="I20" s="121">
        <v>5115</v>
      </c>
      <c r="J20" s="121">
        <v>22299</v>
      </c>
      <c r="K20" s="121">
        <v>3059.33</v>
      </c>
      <c r="L20" s="121"/>
      <c r="M20" s="121">
        <v>22110.62</v>
      </c>
      <c r="N20" s="121">
        <v>7560</v>
      </c>
      <c r="O20" s="121"/>
      <c r="P20" s="121">
        <v>83535.28</v>
      </c>
      <c r="Q20" s="121">
        <v>252650.78259200003</v>
      </c>
    </row>
    <row r="21" spans="1:17" ht="29" x14ac:dyDescent="0.35">
      <c r="A21" s="384"/>
      <c r="B21" s="386"/>
      <c r="C21" s="198" t="s">
        <v>157</v>
      </c>
      <c r="D21" s="198" t="s">
        <v>160</v>
      </c>
      <c r="E21" s="121">
        <v>42</v>
      </c>
      <c r="F21" s="121">
        <v>1809644.03</v>
      </c>
      <c r="G21" s="121">
        <v>336098.25</v>
      </c>
      <c r="H21" s="121"/>
      <c r="I21" s="121">
        <v>82013.460000000006</v>
      </c>
      <c r="J21" s="121"/>
      <c r="K21" s="121"/>
      <c r="L21" s="121">
        <v>51000</v>
      </c>
      <c r="M21" s="121">
        <v>51514.559999999998</v>
      </c>
      <c r="N21" s="121">
        <v>20665.05</v>
      </c>
      <c r="O21" s="121">
        <v>180944.98</v>
      </c>
      <c r="P21" s="121">
        <v>218176.12</v>
      </c>
      <c r="Q21" s="121">
        <v>525935.01137600013</v>
      </c>
    </row>
    <row r="22" spans="1:17" x14ac:dyDescent="0.35">
      <c r="A22" s="384"/>
      <c r="B22" s="386">
        <v>2023</v>
      </c>
      <c r="C22" s="198" t="s">
        <v>156</v>
      </c>
      <c r="D22" s="198" t="s">
        <v>20</v>
      </c>
      <c r="E22" s="121">
        <v>26</v>
      </c>
      <c r="F22" s="121">
        <v>1148189.1000000001</v>
      </c>
      <c r="G22" s="121">
        <v>183630.48</v>
      </c>
      <c r="H22" s="121"/>
      <c r="I22" s="121">
        <v>9270</v>
      </c>
      <c r="J22" s="121">
        <v>97298.36</v>
      </c>
      <c r="K22" s="121">
        <v>3098.35</v>
      </c>
      <c r="L22" s="121">
        <v>30400</v>
      </c>
      <c r="M22" s="121">
        <v>18434.689999999999</v>
      </c>
      <c r="N22" s="121">
        <v>30301.82</v>
      </c>
      <c r="O22" s="121"/>
      <c r="P22" s="121">
        <v>97175.99</v>
      </c>
      <c r="Q22" s="121">
        <v>308163.8317920001</v>
      </c>
    </row>
    <row r="23" spans="1:17" ht="29" x14ac:dyDescent="0.35">
      <c r="A23" s="384"/>
      <c r="B23" s="386"/>
      <c r="C23" s="198" t="s">
        <v>157</v>
      </c>
      <c r="D23" s="198" t="s">
        <v>161</v>
      </c>
      <c r="E23" s="121">
        <v>42</v>
      </c>
      <c r="F23" s="121">
        <v>1978330.78</v>
      </c>
      <c r="G23" s="121">
        <v>359420.59</v>
      </c>
      <c r="H23" s="121"/>
      <c r="I23" s="121">
        <v>107737.02</v>
      </c>
      <c r="J23" s="121"/>
      <c r="K23" s="121"/>
      <c r="L23" s="121">
        <v>50750</v>
      </c>
      <c r="M23" s="121">
        <v>36453.15</v>
      </c>
      <c r="N23" s="121">
        <v>45172.47</v>
      </c>
      <c r="O23" s="121">
        <v>208672.53</v>
      </c>
      <c r="P23" s="121">
        <v>228426</v>
      </c>
      <c r="Q23" s="121">
        <v>576107.37108800001</v>
      </c>
    </row>
    <row r="24" spans="1:17" x14ac:dyDescent="0.35">
      <c r="A24" s="384"/>
      <c r="B24" s="386">
        <v>2024</v>
      </c>
      <c r="C24" s="198" t="s">
        <v>156</v>
      </c>
      <c r="D24" s="198" t="s">
        <v>20</v>
      </c>
      <c r="E24" s="121">
        <v>26</v>
      </c>
      <c r="F24" s="121">
        <v>1422381.65</v>
      </c>
      <c r="G24" s="121">
        <v>224937.5</v>
      </c>
      <c r="H24" s="121"/>
      <c r="I24" s="121">
        <v>15510</v>
      </c>
      <c r="J24" s="121">
        <v>91600</v>
      </c>
      <c r="K24" s="121">
        <v>2799.35</v>
      </c>
      <c r="L24" s="121">
        <v>27250</v>
      </c>
      <c r="M24" s="121"/>
      <c r="N24" s="121"/>
      <c r="O24" s="121"/>
      <c r="P24" s="121">
        <v>110556.1</v>
      </c>
      <c r="Q24" s="121">
        <v>372184.79544000007</v>
      </c>
    </row>
    <row r="25" spans="1:17" ht="29" x14ac:dyDescent="0.35">
      <c r="A25" s="384"/>
      <c r="B25" s="386"/>
      <c r="C25" s="198" t="s">
        <v>157</v>
      </c>
      <c r="D25" s="198" t="s">
        <v>162</v>
      </c>
      <c r="E25" s="121">
        <v>42</v>
      </c>
      <c r="F25" s="121">
        <v>2592791.0699999998</v>
      </c>
      <c r="G25" s="121">
        <v>471297.09</v>
      </c>
      <c r="H25" s="121"/>
      <c r="I25" s="121">
        <v>140672</v>
      </c>
      <c r="J25" s="121"/>
      <c r="K25" s="121"/>
      <c r="L25" s="121">
        <v>65600</v>
      </c>
      <c r="M25" s="121">
        <v>42884.11</v>
      </c>
      <c r="N25" s="121">
        <v>15206.4</v>
      </c>
      <c r="O25" s="121">
        <v>251708.3</v>
      </c>
      <c r="P25" s="121">
        <v>272393.92</v>
      </c>
      <c r="Q25" s="121">
        <v>745232.41143199999</v>
      </c>
    </row>
    <row r="26" spans="1:17" x14ac:dyDescent="0.35">
      <c r="A26" s="384"/>
      <c r="B26" s="386">
        <v>2025</v>
      </c>
      <c r="C26" s="198" t="s">
        <v>156</v>
      </c>
      <c r="D26" s="198" t="s">
        <v>20</v>
      </c>
      <c r="E26" s="121">
        <v>26</v>
      </c>
      <c r="F26" s="121">
        <v>1281621.67</v>
      </c>
      <c r="G26" s="121">
        <v>206875</v>
      </c>
      <c r="H26" s="121"/>
      <c r="I26" s="121">
        <v>15500</v>
      </c>
      <c r="J26" s="121"/>
      <c r="K26" s="121">
        <v>2561</v>
      </c>
      <c r="L26" s="121"/>
      <c r="M26" s="121">
        <v>54703.09</v>
      </c>
      <c r="N26" s="121"/>
      <c r="O26" s="121"/>
      <c r="P26" s="121">
        <v>143897.04</v>
      </c>
      <c r="Q26" s="121">
        <v>324149.30504400004</v>
      </c>
    </row>
    <row r="27" spans="1:17" ht="29.5" thickBot="1" x14ac:dyDescent="0.4">
      <c r="A27" s="390"/>
      <c r="B27" s="391"/>
      <c r="C27" s="199" t="s">
        <v>157</v>
      </c>
      <c r="D27" s="199" t="s">
        <v>163</v>
      </c>
      <c r="E27" s="200">
        <v>41</v>
      </c>
      <c r="F27" s="200">
        <v>2475949.0099999998</v>
      </c>
      <c r="G27" s="200">
        <v>451070.71999999997</v>
      </c>
      <c r="H27" s="200"/>
      <c r="I27" s="200">
        <v>138218.17000000001</v>
      </c>
      <c r="J27" s="200"/>
      <c r="K27" s="200"/>
      <c r="L27" s="200"/>
      <c r="M27" s="200">
        <v>83894</v>
      </c>
      <c r="N27" s="200"/>
      <c r="O27" s="200">
        <v>242264.22</v>
      </c>
      <c r="P27" s="200">
        <v>363621.63</v>
      </c>
      <c r="Q27" s="200">
        <v>721008.70449999999</v>
      </c>
    </row>
    <row r="28" spans="1:17" ht="58" x14ac:dyDescent="0.35">
      <c r="A28" s="392" t="s">
        <v>164</v>
      </c>
      <c r="B28" s="393">
        <v>2020</v>
      </c>
      <c r="C28" s="201" t="s">
        <v>170</v>
      </c>
      <c r="D28" s="201" t="s">
        <v>165</v>
      </c>
      <c r="E28" s="125">
        <v>33</v>
      </c>
      <c r="F28" s="125">
        <v>1312121.69</v>
      </c>
      <c r="G28" s="125">
        <v>210584.22</v>
      </c>
      <c r="H28" s="125"/>
      <c r="I28" s="125">
        <v>167976.27</v>
      </c>
      <c r="J28" s="125"/>
      <c r="K28" s="125"/>
      <c r="L28" s="125"/>
      <c r="M28" s="125">
        <v>57730.89</v>
      </c>
      <c r="N28" s="125">
        <v>26420.58</v>
      </c>
      <c r="O28" s="125"/>
      <c r="P28" s="125">
        <v>136514.04999999999</v>
      </c>
      <c r="Q28" s="125">
        <v>358861.33957200003</v>
      </c>
    </row>
    <row r="29" spans="1:17" ht="58" x14ac:dyDescent="0.35">
      <c r="A29" s="384"/>
      <c r="B29" s="386"/>
      <c r="C29" s="198" t="s">
        <v>166</v>
      </c>
      <c r="D29" s="198" t="s">
        <v>167</v>
      </c>
      <c r="E29" s="121">
        <v>6</v>
      </c>
      <c r="F29" s="121">
        <v>183978.23</v>
      </c>
      <c r="G29" s="121">
        <v>33449.15</v>
      </c>
      <c r="H29" s="121"/>
      <c r="I29" s="121">
        <v>21161.360000000001</v>
      </c>
      <c r="J29" s="121"/>
      <c r="K29" s="121">
        <v>408.33</v>
      </c>
      <c r="L29" s="121"/>
      <c r="M29" s="121"/>
      <c r="N29" s="121"/>
      <c r="O29" s="121"/>
      <c r="P29" s="121">
        <v>17664.87</v>
      </c>
      <c r="Q29" s="121">
        <v>50408.40501599999</v>
      </c>
    </row>
    <row r="30" spans="1:17" ht="29" x14ac:dyDescent="0.35">
      <c r="A30" s="384"/>
      <c r="B30" s="386"/>
      <c r="C30" s="198" t="s">
        <v>168</v>
      </c>
      <c r="D30" s="198" t="s">
        <v>169</v>
      </c>
      <c r="E30" s="121">
        <v>15</v>
      </c>
      <c r="F30" s="121">
        <v>442987.25</v>
      </c>
      <c r="G30" s="121">
        <v>88328.4</v>
      </c>
      <c r="H30" s="121"/>
      <c r="I30" s="121"/>
      <c r="J30" s="121"/>
      <c r="K30" s="121"/>
      <c r="L30" s="121"/>
      <c r="M30" s="121">
        <v>12719.71</v>
      </c>
      <c r="N30" s="121">
        <v>5200</v>
      </c>
      <c r="O30" s="121"/>
      <c r="P30" s="121">
        <v>39651.93</v>
      </c>
      <c r="Q30" s="121">
        <v>112138.03271200001</v>
      </c>
    </row>
    <row r="31" spans="1:17" ht="58" x14ac:dyDescent="0.35">
      <c r="A31" s="384"/>
      <c r="B31" s="386">
        <v>2021</v>
      </c>
      <c r="C31" s="198" t="s">
        <v>170</v>
      </c>
      <c r="D31" s="198" t="s">
        <v>171</v>
      </c>
      <c r="E31" s="121">
        <v>34</v>
      </c>
      <c r="F31" s="121">
        <v>1443741.18</v>
      </c>
      <c r="G31" s="121">
        <v>233527.98</v>
      </c>
      <c r="H31" s="121"/>
      <c r="I31" s="121">
        <v>187055.28</v>
      </c>
      <c r="J31" s="121"/>
      <c r="K31" s="121"/>
      <c r="L31" s="121"/>
      <c r="M31" s="121">
        <v>27431.78</v>
      </c>
      <c r="N31" s="121"/>
      <c r="O31" s="121"/>
      <c r="P31" s="121">
        <v>155171.22</v>
      </c>
      <c r="Q31" s="121">
        <v>396628.94762400002</v>
      </c>
    </row>
    <row r="32" spans="1:17" ht="58" x14ac:dyDescent="0.35">
      <c r="A32" s="384"/>
      <c r="B32" s="386"/>
      <c r="C32" s="198" t="s">
        <v>166</v>
      </c>
      <c r="D32" s="198" t="s">
        <v>167</v>
      </c>
      <c r="E32" s="121">
        <v>6</v>
      </c>
      <c r="F32" s="121">
        <v>195350.42</v>
      </c>
      <c r="G32" s="121">
        <v>34031.660000000003</v>
      </c>
      <c r="H32" s="121"/>
      <c r="I32" s="121">
        <v>26077.61</v>
      </c>
      <c r="J32" s="121">
        <v>4838.8</v>
      </c>
      <c r="K32" s="121"/>
      <c r="L32" s="121"/>
      <c r="M32" s="121"/>
      <c r="N32" s="121"/>
      <c r="O32" s="121"/>
      <c r="P32" s="121">
        <v>20314.740000000002</v>
      </c>
      <c r="Q32" s="121">
        <v>55112.438372000004</v>
      </c>
    </row>
    <row r="33" spans="1:17" ht="29" x14ac:dyDescent="0.35">
      <c r="A33" s="384"/>
      <c r="B33" s="386"/>
      <c r="C33" s="198" t="s">
        <v>172</v>
      </c>
      <c r="D33" s="198" t="s">
        <v>169</v>
      </c>
      <c r="E33" s="121">
        <v>15</v>
      </c>
      <c r="F33" s="121">
        <v>465518.63</v>
      </c>
      <c r="G33" s="121">
        <v>92569.83</v>
      </c>
      <c r="H33" s="121"/>
      <c r="I33" s="121"/>
      <c r="J33" s="121">
        <v>7161.2</v>
      </c>
      <c r="K33" s="121">
        <v>1160</v>
      </c>
      <c r="L33" s="121"/>
      <c r="M33" s="121">
        <v>9219</v>
      </c>
      <c r="N33" s="121"/>
      <c r="O33" s="121"/>
      <c r="P33" s="121">
        <v>47004.44</v>
      </c>
      <c r="Q33" s="121">
        <v>120474.52923999999</v>
      </c>
    </row>
    <row r="34" spans="1:17" ht="58" x14ac:dyDescent="0.35">
      <c r="A34" s="384"/>
      <c r="B34" s="386">
        <v>2022</v>
      </c>
      <c r="C34" s="198" t="s">
        <v>170</v>
      </c>
      <c r="D34" s="198" t="s">
        <v>173</v>
      </c>
      <c r="E34" s="121">
        <v>37</v>
      </c>
      <c r="F34" s="121">
        <v>1535347.12</v>
      </c>
      <c r="G34" s="121">
        <v>244144.01</v>
      </c>
      <c r="H34" s="121"/>
      <c r="I34" s="121">
        <v>197596.92</v>
      </c>
      <c r="J34" s="121"/>
      <c r="K34" s="121"/>
      <c r="L34" s="121"/>
      <c r="M34" s="121">
        <v>13472</v>
      </c>
      <c r="N34" s="121"/>
      <c r="O34" s="121"/>
      <c r="P34" s="121">
        <v>168633.48</v>
      </c>
      <c r="Q34" s="121">
        <v>421419.70849200006</v>
      </c>
    </row>
    <row r="35" spans="1:17" ht="58" x14ac:dyDescent="0.35">
      <c r="A35" s="384"/>
      <c r="B35" s="386"/>
      <c r="C35" s="198" t="s">
        <v>166</v>
      </c>
      <c r="D35" s="198" t="s">
        <v>174</v>
      </c>
      <c r="E35" s="121">
        <v>6</v>
      </c>
      <c r="F35" s="121">
        <v>265512.59000000003</v>
      </c>
      <c r="G35" s="121">
        <v>40918.75</v>
      </c>
      <c r="H35" s="121"/>
      <c r="I35" s="121">
        <v>28396.16</v>
      </c>
      <c r="J35" s="121">
        <v>18870</v>
      </c>
      <c r="K35" s="121"/>
      <c r="L35" s="121"/>
      <c r="M35" s="121">
        <v>3334.5</v>
      </c>
      <c r="N35" s="121"/>
      <c r="O35" s="121"/>
      <c r="P35" s="121">
        <v>21417.96</v>
      </c>
      <c r="Q35" s="121">
        <v>73672.676344000007</v>
      </c>
    </row>
    <row r="36" spans="1:17" x14ac:dyDescent="0.35">
      <c r="A36" s="384"/>
      <c r="B36" s="386"/>
      <c r="C36" s="198" t="s">
        <v>172</v>
      </c>
      <c r="D36" s="198" t="s">
        <v>174</v>
      </c>
      <c r="E36" s="121">
        <v>15</v>
      </c>
      <c r="F36" s="121">
        <v>546249.13</v>
      </c>
      <c r="G36" s="121">
        <v>104941.23</v>
      </c>
      <c r="H36" s="121"/>
      <c r="I36" s="121"/>
      <c r="J36" s="121">
        <v>23130</v>
      </c>
      <c r="K36" s="121">
        <v>3450</v>
      </c>
      <c r="L36" s="121"/>
      <c r="M36" s="121">
        <v>19866</v>
      </c>
      <c r="N36" s="121"/>
      <c r="O36" s="121"/>
      <c r="P36" s="121">
        <v>45245.8</v>
      </c>
      <c r="Q36" s="121">
        <v>142000.37382400001</v>
      </c>
    </row>
    <row r="37" spans="1:17" ht="58" x14ac:dyDescent="0.35">
      <c r="A37" s="384"/>
      <c r="B37" s="386">
        <v>2023</v>
      </c>
      <c r="C37" s="198" t="s">
        <v>170</v>
      </c>
      <c r="D37" s="198" t="s">
        <v>175</v>
      </c>
      <c r="E37" s="121">
        <v>39</v>
      </c>
      <c r="F37" s="121">
        <v>1785058.92</v>
      </c>
      <c r="G37" s="121">
        <v>272591.33</v>
      </c>
      <c r="H37" s="121"/>
      <c r="I37" s="121">
        <v>223921.74</v>
      </c>
      <c r="J37" s="121"/>
      <c r="K37" s="121"/>
      <c r="L37" s="121"/>
      <c r="M37" s="121">
        <v>33354.39</v>
      </c>
      <c r="N37" s="121">
        <v>17378.189999999999</v>
      </c>
      <c r="O37" s="121"/>
      <c r="P37" s="121">
        <v>179892.89</v>
      </c>
      <c r="Q37" s="121">
        <v>483431.70243200014</v>
      </c>
    </row>
    <row r="38" spans="1:17" ht="58" x14ac:dyDescent="0.35">
      <c r="A38" s="384"/>
      <c r="B38" s="386"/>
      <c r="C38" s="198" t="s">
        <v>166</v>
      </c>
      <c r="D38" s="198" t="s">
        <v>174</v>
      </c>
      <c r="E38" s="121">
        <v>6</v>
      </c>
      <c r="F38" s="121">
        <v>301555.15999999997</v>
      </c>
      <c r="G38" s="121">
        <v>50740.480000000003</v>
      </c>
      <c r="H38" s="121"/>
      <c r="I38" s="121">
        <v>27684.76</v>
      </c>
      <c r="J38" s="121">
        <v>4104</v>
      </c>
      <c r="K38" s="121"/>
      <c r="L38" s="121"/>
      <c r="M38" s="121">
        <v>3959.25</v>
      </c>
      <c r="N38" s="121"/>
      <c r="O38" s="121"/>
      <c r="P38" s="121">
        <v>28415.98</v>
      </c>
      <c r="Q38" s="121">
        <v>81015.074632000003</v>
      </c>
    </row>
    <row r="39" spans="1:17" x14ac:dyDescent="0.35">
      <c r="A39" s="384"/>
      <c r="B39" s="386"/>
      <c r="C39" s="198" t="s">
        <v>172</v>
      </c>
      <c r="D39" s="198" t="s">
        <v>174</v>
      </c>
      <c r="E39" s="121">
        <v>16</v>
      </c>
      <c r="F39" s="121">
        <v>635794.68999999994</v>
      </c>
      <c r="G39" s="121">
        <v>122771.7</v>
      </c>
      <c r="H39" s="121"/>
      <c r="I39" s="121"/>
      <c r="J39" s="121">
        <v>10896</v>
      </c>
      <c r="K39" s="121">
        <v>3370</v>
      </c>
      <c r="L39" s="121"/>
      <c r="M39" s="121">
        <v>29976</v>
      </c>
      <c r="N39" s="121"/>
      <c r="O39" s="121"/>
      <c r="P39" s="121">
        <v>55158.17</v>
      </c>
      <c r="Q39" s="121">
        <v>162617.34598400001</v>
      </c>
    </row>
    <row r="40" spans="1:17" ht="58" x14ac:dyDescent="0.35">
      <c r="A40" s="384"/>
      <c r="B40" s="386">
        <v>2024</v>
      </c>
      <c r="C40" s="198" t="s">
        <v>176</v>
      </c>
      <c r="D40" s="198" t="s">
        <v>177</v>
      </c>
      <c r="E40" s="121">
        <v>42</v>
      </c>
      <c r="F40" s="121">
        <v>2459981.38</v>
      </c>
      <c r="G40" s="121">
        <v>375617.95</v>
      </c>
      <c r="H40" s="121"/>
      <c r="I40" s="121">
        <v>270243.5</v>
      </c>
      <c r="J40" s="121"/>
      <c r="K40" s="121"/>
      <c r="L40" s="121"/>
      <c r="M40" s="121">
        <v>50131.05</v>
      </c>
      <c r="N40" s="121"/>
      <c r="O40" s="121"/>
      <c r="P40" s="121">
        <v>197744.33</v>
      </c>
      <c r="Q40" s="121">
        <v>648824.51822400012</v>
      </c>
    </row>
    <row r="41" spans="1:17" ht="58" x14ac:dyDescent="0.35">
      <c r="A41" s="384"/>
      <c r="B41" s="386"/>
      <c r="C41" s="198" t="s">
        <v>166</v>
      </c>
      <c r="D41" s="198" t="s">
        <v>178</v>
      </c>
      <c r="E41" s="121">
        <v>7</v>
      </c>
      <c r="F41" s="121">
        <v>360391.97</v>
      </c>
      <c r="G41" s="121">
        <v>57472.77</v>
      </c>
      <c r="H41" s="121"/>
      <c r="I41" s="121">
        <v>28373.23</v>
      </c>
      <c r="J41" s="121"/>
      <c r="K41" s="121"/>
      <c r="L41" s="121"/>
      <c r="M41" s="121">
        <v>13760</v>
      </c>
      <c r="N41" s="121"/>
      <c r="O41" s="121"/>
      <c r="P41" s="121">
        <v>31880.12</v>
      </c>
      <c r="Q41" s="121">
        <v>93902.392875999998</v>
      </c>
    </row>
    <row r="42" spans="1:17" x14ac:dyDescent="0.35">
      <c r="A42" s="384"/>
      <c r="B42" s="386"/>
      <c r="C42" s="198" t="s">
        <v>172</v>
      </c>
      <c r="D42" s="198" t="s">
        <v>174</v>
      </c>
      <c r="E42" s="121">
        <v>16</v>
      </c>
      <c r="F42" s="121">
        <v>755057.74</v>
      </c>
      <c r="G42" s="121">
        <v>145167.62</v>
      </c>
      <c r="H42" s="121"/>
      <c r="I42" s="121"/>
      <c r="J42" s="121"/>
      <c r="K42" s="121">
        <v>3040</v>
      </c>
      <c r="L42" s="121"/>
      <c r="M42" s="121">
        <v>28741.599999999999</v>
      </c>
      <c r="N42" s="121">
        <v>46742.400000000001</v>
      </c>
      <c r="O42" s="121"/>
      <c r="P42" s="121">
        <v>64742.1</v>
      </c>
      <c r="Q42" s="121">
        <v>190116.665144</v>
      </c>
    </row>
    <row r="43" spans="1:17" ht="58" x14ac:dyDescent="0.35">
      <c r="A43" s="384"/>
      <c r="B43" s="386">
        <v>2025</v>
      </c>
      <c r="C43" s="198" t="s">
        <v>176</v>
      </c>
      <c r="D43" s="198" t="s">
        <v>179</v>
      </c>
      <c r="E43" s="121">
        <v>43</v>
      </c>
      <c r="F43" s="121">
        <v>2427046.7000000002</v>
      </c>
      <c r="G43" s="121">
        <v>372922.02</v>
      </c>
      <c r="H43" s="121"/>
      <c r="I43" s="121">
        <v>259684.64</v>
      </c>
      <c r="J43" s="121"/>
      <c r="K43" s="121"/>
      <c r="L43" s="121"/>
      <c r="M43" s="121">
        <v>64033.14</v>
      </c>
      <c r="N43" s="121"/>
      <c r="O43" s="121"/>
      <c r="P43" s="121">
        <v>273203.64</v>
      </c>
      <c r="Q43" s="121">
        <v>654573.1148000001</v>
      </c>
    </row>
    <row r="44" spans="1:17" ht="58" x14ac:dyDescent="0.35">
      <c r="A44" s="384"/>
      <c r="B44" s="386"/>
      <c r="C44" s="198" t="s">
        <v>166</v>
      </c>
      <c r="D44" s="198" t="s">
        <v>178</v>
      </c>
      <c r="E44" s="121">
        <v>7</v>
      </c>
      <c r="F44" s="121">
        <v>323735.17</v>
      </c>
      <c r="G44" s="121">
        <v>54478.720000000001</v>
      </c>
      <c r="H44" s="121"/>
      <c r="I44" s="121">
        <v>27199.45</v>
      </c>
      <c r="J44" s="121"/>
      <c r="K44" s="121"/>
      <c r="L44" s="121"/>
      <c r="M44" s="121">
        <v>9804</v>
      </c>
      <c r="N44" s="121"/>
      <c r="O44" s="121"/>
      <c r="P44" s="121">
        <v>37816.42</v>
      </c>
      <c r="Q44" s="121">
        <v>87050.324864000009</v>
      </c>
    </row>
    <row r="45" spans="1:17" ht="45.5" customHeight="1" thickBot="1" x14ac:dyDescent="0.4">
      <c r="A45" s="390"/>
      <c r="B45" s="391"/>
      <c r="C45" s="199" t="s">
        <v>172</v>
      </c>
      <c r="D45" s="199" t="s">
        <v>180</v>
      </c>
      <c r="E45" s="200">
        <v>17</v>
      </c>
      <c r="F45" s="200">
        <v>686026.13</v>
      </c>
      <c r="G45" s="200">
        <v>139776.51999999999</v>
      </c>
      <c r="H45" s="200"/>
      <c r="I45" s="200"/>
      <c r="J45" s="200"/>
      <c r="K45" s="200">
        <v>2860</v>
      </c>
      <c r="L45" s="200"/>
      <c r="M45" s="200">
        <v>33930.92</v>
      </c>
      <c r="N45" s="200">
        <v>24636.6</v>
      </c>
      <c r="O45" s="200"/>
      <c r="P45" s="200">
        <v>74122.98</v>
      </c>
      <c r="Q45" s="200">
        <v>177307.09773200002</v>
      </c>
    </row>
    <row r="46" spans="1:17" x14ac:dyDescent="0.35">
      <c r="A46" s="392" t="s">
        <v>181</v>
      </c>
      <c r="B46" s="393">
        <v>2020</v>
      </c>
      <c r="C46" s="201" t="s">
        <v>157</v>
      </c>
      <c r="D46" s="125" t="s">
        <v>20</v>
      </c>
      <c r="E46" s="125">
        <v>35</v>
      </c>
      <c r="F46" s="125">
        <v>1196677.02</v>
      </c>
      <c r="G46" s="125">
        <v>199092.38</v>
      </c>
      <c r="H46" s="125">
        <v>0</v>
      </c>
      <c r="I46" s="125">
        <v>47838.52</v>
      </c>
      <c r="J46" s="125">
        <v>180979.51</v>
      </c>
      <c r="K46" s="125">
        <v>0</v>
      </c>
      <c r="L46" s="125">
        <v>28000</v>
      </c>
      <c r="M46" s="125">
        <v>15667.88</v>
      </c>
      <c r="N46" s="125">
        <v>9389.82</v>
      </c>
      <c r="O46" s="125">
        <v>233908.32</v>
      </c>
      <c r="P46" s="125">
        <v>144357.74</v>
      </c>
      <c r="Q46" s="125">
        <v>400703.79</v>
      </c>
    </row>
    <row r="47" spans="1:17" x14ac:dyDescent="0.35">
      <c r="A47" s="384"/>
      <c r="B47" s="386"/>
      <c r="C47" s="198" t="s">
        <v>182</v>
      </c>
      <c r="D47" s="121" t="s">
        <v>20</v>
      </c>
      <c r="E47" s="121">
        <v>3</v>
      </c>
      <c r="F47" s="121">
        <v>108802</v>
      </c>
      <c r="G47" s="121">
        <v>21008.09</v>
      </c>
      <c r="H47" s="121">
        <v>0</v>
      </c>
      <c r="I47" s="121">
        <v>4366</v>
      </c>
      <c r="J47" s="121">
        <v>29530.26</v>
      </c>
      <c r="K47" s="121">
        <v>0</v>
      </c>
      <c r="L47" s="121">
        <v>3200</v>
      </c>
      <c r="M47" s="121">
        <v>5422.95</v>
      </c>
      <c r="N47" s="121">
        <v>0</v>
      </c>
      <c r="O47" s="121">
        <v>0</v>
      </c>
      <c r="P47" s="121">
        <v>11206.7</v>
      </c>
      <c r="Q47" s="121">
        <v>36046.47</v>
      </c>
    </row>
    <row r="48" spans="1:17" x14ac:dyDescent="0.35">
      <c r="A48" s="384"/>
      <c r="B48" s="386"/>
      <c r="C48" s="198" t="s">
        <v>183</v>
      </c>
      <c r="D48" s="121" t="s">
        <v>20</v>
      </c>
      <c r="E48" s="121">
        <v>3</v>
      </c>
      <c r="F48" s="121">
        <v>83418.28</v>
      </c>
      <c r="G48" s="121">
        <v>16995.96</v>
      </c>
      <c r="H48" s="121">
        <v>0</v>
      </c>
      <c r="I48" s="121">
        <v>0</v>
      </c>
      <c r="J48" s="121">
        <v>23645.200000000001</v>
      </c>
      <c r="K48" s="121">
        <v>0</v>
      </c>
      <c r="L48" s="121">
        <v>2300</v>
      </c>
      <c r="M48" s="121">
        <v>11796.44</v>
      </c>
      <c r="N48" s="121">
        <v>6881.04</v>
      </c>
      <c r="O48" s="121">
        <v>3138.76</v>
      </c>
      <c r="P48" s="121">
        <v>11212.94</v>
      </c>
      <c r="Q48" s="121">
        <v>31303.919999999998</v>
      </c>
    </row>
    <row r="49" spans="1:17" x14ac:dyDescent="0.35">
      <c r="A49" s="384"/>
      <c r="B49" s="386"/>
      <c r="C49" s="198" t="s">
        <v>184</v>
      </c>
      <c r="D49" s="121" t="s">
        <v>20</v>
      </c>
      <c r="E49" s="121">
        <v>5</v>
      </c>
      <c r="F49" s="121">
        <v>113918</v>
      </c>
      <c r="G49" s="121">
        <v>23320.799999999999</v>
      </c>
      <c r="H49" s="121">
        <v>0</v>
      </c>
      <c r="I49" s="121">
        <v>0</v>
      </c>
      <c r="J49" s="121">
        <v>22472.34</v>
      </c>
      <c r="K49" s="121">
        <v>0</v>
      </c>
      <c r="L49" s="121">
        <v>3000</v>
      </c>
      <c r="M49" s="121">
        <v>3235.05</v>
      </c>
      <c r="N49" s="121">
        <v>0</v>
      </c>
      <c r="O49" s="121">
        <v>1485.82</v>
      </c>
      <c r="P49" s="121">
        <v>11833.02</v>
      </c>
      <c r="Q49" s="121">
        <v>35207.65</v>
      </c>
    </row>
    <row r="50" spans="1:17" x14ac:dyDescent="0.35">
      <c r="A50" s="384"/>
      <c r="B50" s="386"/>
      <c r="C50" s="198" t="s">
        <v>185</v>
      </c>
      <c r="D50" s="121" t="s">
        <v>20</v>
      </c>
      <c r="E50" s="121">
        <v>3</v>
      </c>
      <c r="F50" s="121">
        <v>78748.45</v>
      </c>
      <c r="G50" s="121">
        <v>15474.77</v>
      </c>
      <c r="H50" s="121">
        <v>0</v>
      </c>
      <c r="I50" s="121">
        <v>0</v>
      </c>
      <c r="J50" s="121">
        <v>14176.74</v>
      </c>
      <c r="K50" s="121">
        <v>0</v>
      </c>
      <c r="L50" s="121">
        <v>1400</v>
      </c>
      <c r="M50" s="121">
        <v>16645.46</v>
      </c>
      <c r="N50" s="121">
        <v>0</v>
      </c>
      <c r="O50" s="121">
        <v>4381.33</v>
      </c>
      <c r="P50" s="121">
        <v>10545.68</v>
      </c>
      <c r="Q50" s="121">
        <v>27765.55</v>
      </c>
    </row>
    <row r="51" spans="1:17" x14ac:dyDescent="0.35">
      <c r="A51" s="384"/>
      <c r="B51" s="386"/>
      <c r="C51" s="198" t="s">
        <v>186</v>
      </c>
      <c r="D51" s="121" t="s">
        <v>20</v>
      </c>
      <c r="E51" s="121">
        <v>7</v>
      </c>
      <c r="F51" s="121">
        <v>149715.57</v>
      </c>
      <c r="G51" s="121">
        <v>24756.799999999999</v>
      </c>
      <c r="H51" s="121">
        <v>0</v>
      </c>
      <c r="I51" s="121">
        <v>0</v>
      </c>
      <c r="J51" s="121">
        <v>30294.47</v>
      </c>
      <c r="K51" s="121">
        <v>0</v>
      </c>
      <c r="L51" s="121">
        <v>2250</v>
      </c>
      <c r="M51" s="121">
        <v>0</v>
      </c>
      <c r="N51" s="121">
        <v>0</v>
      </c>
      <c r="O51" s="121">
        <v>2355.7199999999998</v>
      </c>
      <c r="P51" s="121">
        <v>13380.95</v>
      </c>
      <c r="Q51" s="121">
        <v>43748.79</v>
      </c>
    </row>
    <row r="52" spans="1:17" x14ac:dyDescent="0.35">
      <c r="A52" s="384"/>
      <c r="B52" s="386"/>
      <c r="C52" s="198" t="s">
        <v>187</v>
      </c>
      <c r="D52" s="121" t="s">
        <v>20</v>
      </c>
      <c r="E52" s="121">
        <v>5</v>
      </c>
      <c r="F52" s="121">
        <v>197153.34</v>
      </c>
      <c r="G52" s="121">
        <v>33743.269999999997</v>
      </c>
      <c r="H52" s="121">
        <v>0</v>
      </c>
      <c r="I52" s="121">
        <v>0</v>
      </c>
      <c r="J52" s="121">
        <v>42475.63</v>
      </c>
      <c r="K52" s="121">
        <v>0</v>
      </c>
      <c r="L52" s="121">
        <v>2850</v>
      </c>
      <c r="M52" s="121">
        <v>7349.38</v>
      </c>
      <c r="N52" s="121">
        <v>0</v>
      </c>
      <c r="O52" s="121">
        <v>2299.4499999999998</v>
      </c>
      <c r="P52" s="121">
        <v>19767.080000000002</v>
      </c>
      <c r="Q52" s="121">
        <v>60027.33</v>
      </c>
    </row>
    <row r="53" spans="1:17" x14ac:dyDescent="0.35">
      <c r="A53" s="384"/>
      <c r="B53" s="386">
        <v>2021</v>
      </c>
      <c r="C53" s="198" t="s">
        <v>157</v>
      </c>
      <c r="D53" s="121" t="s">
        <v>20</v>
      </c>
      <c r="E53" s="121">
        <v>36</v>
      </c>
      <c r="F53" s="121">
        <v>1273429.8999999999</v>
      </c>
      <c r="G53" s="121">
        <v>211732.9</v>
      </c>
      <c r="H53" s="121">
        <v>0</v>
      </c>
      <c r="I53" s="121">
        <v>54289.88</v>
      </c>
      <c r="J53" s="121">
        <v>162195.71</v>
      </c>
      <c r="K53" s="121">
        <v>0</v>
      </c>
      <c r="L53" s="121">
        <v>25000</v>
      </c>
      <c r="M53" s="121">
        <v>10661.37</v>
      </c>
      <c r="N53" s="121">
        <v>0</v>
      </c>
      <c r="O53" s="121">
        <v>271286.82</v>
      </c>
      <c r="P53" s="121">
        <v>154123.81</v>
      </c>
      <c r="Q53" s="121">
        <v>425246.86</v>
      </c>
    </row>
    <row r="54" spans="1:17" x14ac:dyDescent="0.35">
      <c r="A54" s="384"/>
      <c r="B54" s="386"/>
      <c r="C54" s="198" t="s">
        <v>182</v>
      </c>
      <c r="D54" s="121" t="s">
        <v>20</v>
      </c>
      <c r="E54" s="121">
        <v>3</v>
      </c>
      <c r="F54" s="121">
        <v>103852.98</v>
      </c>
      <c r="G54" s="121">
        <v>19565.580000000002</v>
      </c>
      <c r="H54" s="121">
        <v>0</v>
      </c>
      <c r="I54" s="121">
        <v>4776.1899999999996</v>
      </c>
      <c r="J54" s="121">
        <v>33602.71</v>
      </c>
      <c r="K54" s="121">
        <v>0</v>
      </c>
      <c r="L54" s="121">
        <v>3700</v>
      </c>
      <c r="M54" s="121"/>
      <c r="N54" s="121">
        <v>0</v>
      </c>
      <c r="O54" s="121">
        <v>35902.33</v>
      </c>
      <c r="P54" s="121">
        <v>13828.93</v>
      </c>
      <c r="Q54" s="121">
        <v>42270.92</v>
      </c>
    </row>
    <row r="55" spans="1:17" x14ac:dyDescent="0.35">
      <c r="A55" s="384"/>
      <c r="B55" s="386"/>
      <c r="C55" s="198" t="s">
        <v>183</v>
      </c>
      <c r="D55" s="121" t="s">
        <v>20</v>
      </c>
      <c r="E55" s="121">
        <v>3</v>
      </c>
      <c r="F55" s="121">
        <v>54432.09</v>
      </c>
      <c r="G55" s="121">
        <v>11864.32</v>
      </c>
      <c r="H55" s="121">
        <v>0</v>
      </c>
      <c r="I55" s="121">
        <v>0</v>
      </c>
      <c r="J55" s="121">
        <v>14107.79</v>
      </c>
      <c r="K55" s="121">
        <v>0</v>
      </c>
      <c r="L55" s="121">
        <v>1300</v>
      </c>
      <c r="M55" s="121">
        <v>1707.11</v>
      </c>
      <c r="N55" s="121">
        <v>5783.2</v>
      </c>
      <c r="O55" s="121">
        <v>17654.599999999999</v>
      </c>
      <c r="P55" s="121">
        <v>10649.95</v>
      </c>
      <c r="Q55" s="121">
        <v>23076.82</v>
      </c>
    </row>
    <row r="56" spans="1:17" x14ac:dyDescent="0.35">
      <c r="A56" s="384"/>
      <c r="B56" s="386"/>
      <c r="C56" s="198" t="s">
        <v>184</v>
      </c>
      <c r="D56" s="121" t="s">
        <v>20</v>
      </c>
      <c r="E56" s="121">
        <v>5</v>
      </c>
      <c r="F56" s="121">
        <v>110253.43</v>
      </c>
      <c r="G56" s="121">
        <v>22310.71</v>
      </c>
      <c r="H56" s="121">
        <v>0</v>
      </c>
      <c r="I56" s="121">
        <v>0</v>
      </c>
      <c r="J56" s="121">
        <v>14234.94</v>
      </c>
      <c r="K56" s="121">
        <v>0</v>
      </c>
      <c r="L56" s="121">
        <v>1500</v>
      </c>
      <c r="M56" s="121">
        <v>10170.74</v>
      </c>
      <c r="N56" s="121">
        <v>6657.68</v>
      </c>
      <c r="O56" s="121">
        <v>29061.69</v>
      </c>
      <c r="P56" s="121">
        <v>13220.89</v>
      </c>
      <c r="Q56" s="121">
        <v>40735.339999999997</v>
      </c>
    </row>
    <row r="57" spans="1:17" x14ac:dyDescent="0.35">
      <c r="A57" s="384"/>
      <c r="B57" s="386"/>
      <c r="C57" s="198" t="s">
        <v>185</v>
      </c>
      <c r="D57" s="121" t="s">
        <v>20</v>
      </c>
      <c r="E57" s="121">
        <v>3</v>
      </c>
      <c r="F57" s="121">
        <v>77627.31</v>
      </c>
      <c r="G57" s="121">
        <v>17396.7</v>
      </c>
      <c r="H57" s="121">
        <v>0</v>
      </c>
      <c r="I57" s="121">
        <v>0</v>
      </c>
      <c r="J57" s="121">
        <v>8767.0400000000009</v>
      </c>
      <c r="K57" s="121">
        <v>0</v>
      </c>
      <c r="L57" s="121">
        <v>900</v>
      </c>
      <c r="M57" s="121">
        <v>3939.83</v>
      </c>
      <c r="N57" s="121">
        <v>7044.7</v>
      </c>
      <c r="O57" s="121">
        <v>30731.79</v>
      </c>
      <c r="P57" s="121">
        <v>8450.34</v>
      </c>
      <c r="Q57" s="121">
        <v>30414.05</v>
      </c>
    </row>
    <row r="58" spans="1:17" x14ac:dyDescent="0.35">
      <c r="A58" s="384"/>
      <c r="B58" s="386"/>
      <c r="C58" s="198" t="s">
        <v>186</v>
      </c>
      <c r="D58" s="121" t="s">
        <v>20</v>
      </c>
      <c r="E58" s="121">
        <v>7</v>
      </c>
      <c r="F58" s="121">
        <v>152723.35999999999</v>
      </c>
      <c r="G58" s="121">
        <v>23329.95</v>
      </c>
      <c r="H58" s="121">
        <v>0</v>
      </c>
      <c r="I58" s="121">
        <v>0</v>
      </c>
      <c r="J58" s="121">
        <v>19315.37</v>
      </c>
      <c r="K58" s="121">
        <v>0</v>
      </c>
      <c r="L58" s="121">
        <v>2400</v>
      </c>
      <c r="M58" s="121">
        <v>0</v>
      </c>
      <c r="N58" s="121">
        <v>0</v>
      </c>
      <c r="O58" s="121">
        <v>37322.26</v>
      </c>
      <c r="P58" s="121">
        <v>17666.669999999998</v>
      </c>
      <c r="Q58" s="121">
        <v>49641.59</v>
      </c>
    </row>
    <row r="59" spans="1:17" x14ac:dyDescent="0.35">
      <c r="A59" s="384"/>
      <c r="B59" s="386"/>
      <c r="C59" s="198" t="s">
        <v>187</v>
      </c>
      <c r="D59" s="121" t="s">
        <v>20</v>
      </c>
      <c r="E59" s="121">
        <v>5</v>
      </c>
      <c r="F59" s="121">
        <v>220349.48</v>
      </c>
      <c r="G59" s="121">
        <v>31438.18</v>
      </c>
      <c r="H59" s="121">
        <v>0</v>
      </c>
      <c r="I59" s="121">
        <v>0</v>
      </c>
      <c r="J59" s="121">
        <v>33291.54</v>
      </c>
      <c r="K59" s="121">
        <v>0</v>
      </c>
      <c r="L59" s="121">
        <v>5400</v>
      </c>
      <c r="M59" s="121">
        <v>0</v>
      </c>
      <c r="N59" s="121">
        <v>0</v>
      </c>
      <c r="O59" s="121">
        <v>60798.23</v>
      </c>
      <c r="P59" s="121">
        <v>21844.44</v>
      </c>
      <c r="Q59" s="121">
        <v>73281.14</v>
      </c>
    </row>
    <row r="60" spans="1:17" x14ac:dyDescent="0.35">
      <c r="A60" s="384"/>
      <c r="B60" s="386">
        <v>2022</v>
      </c>
      <c r="C60" s="198" t="s">
        <v>157</v>
      </c>
      <c r="D60" s="121" t="s">
        <v>20</v>
      </c>
      <c r="E60" s="121">
        <v>36</v>
      </c>
      <c r="F60" s="121">
        <v>1056091.08</v>
      </c>
      <c r="G60" s="121">
        <v>182012.57</v>
      </c>
      <c r="H60" s="121">
        <v>0</v>
      </c>
      <c r="I60" s="121">
        <v>57933.21</v>
      </c>
      <c r="J60" s="121">
        <v>95386.7</v>
      </c>
      <c r="K60" s="121">
        <v>0</v>
      </c>
      <c r="L60" s="121">
        <v>27000</v>
      </c>
      <c r="M60" s="121">
        <v>36664.85</v>
      </c>
      <c r="N60" s="121">
        <v>14565.6</v>
      </c>
      <c r="O60" s="121">
        <v>680345.31</v>
      </c>
      <c r="P60" s="121">
        <v>158753.68</v>
      </c>
      <c r="Q60" s="121">
        <v>448964.62</v>
      </c>
    </row>
    <row r="61" spans="1:17" x14ac:dyDescent="0.35">
      <c r="A61" s="384"/>
      <c r="B61" s="386"/>
      <c r="C61" s="198" t="s">
        <v>182</v>
      </c>
      <c r="D61" s="121" t="s">
        <v>20</v>
      </c>
      <c r="E61" s="121">
        <v>3</v>
      </c>
      <c r="F61" s="121">
        <v>97985.57</v>
      </c>
      <c r="G61" s="121">
        <v>19546.71</v>
      </c>
      <c r="H61" s="121">
        <v>0</v>
      </c>
      <c r="I61" s="121">
        <v>4278.92</v>
      </c>
      <c r="J61" s="121">
        <v>34210.25</v>
      </c>
      <c r="K61" s="121">
        <v>0</v>
      </c>
      <c r="L61" s="121">
        <v>3600</v>
      </c>
      <c r="M61" s="121">
        <v>3979.92</v>
      </c>
      <c r="N61" s="121">
        <v>0</v>
      </c>
      <c r="O61" s="121">
        <v>24612.75</v>
      </c>
      <c r="P61" s="121">
        <v>15512.94</v>
      </c>
      <c r="Q61" s="121">
        <v>40011.99</v>
      </c>
    </row>
    <row r="62" spans="1:17" x14ac:dyDescent="0.35">
      <c r="A62" s="384"/>
      <c r="B62" s="386"/>
      <c r="C62" s="198" t="s">
        <v>183</v>
      </c>
      <c r="D62" s="121" t="s">
        <v>20</v>
      </c>
      <c r="E62" s="121">
        <v>3</v>
      </c>
      <c r="F62" s="121">
        <v>55275.29</v>
      </c>
      <c r="G62" s="121">
        <v>11112.78</v>
      </c>
      <c r="H62" s="121">
        <v>0</v>
      </c>
      <c r="I62" s="121">
        <v>0</v>
      </c>
      <c r="J62" s="121">
        <v>15167.08</v>
      </c>
      <c r="K62" s="121">
        <v>0</v>
      </c>
      <c r="L62" s="121">
        <v>1200</v>
      </c>
      <c r="M62" s="121">
        <v>0</v>
      </c>
      <c r="N62" s="121">
        <v>0</v>
      </c>
      <c r="O62" s="121">
        <v>14305.08</v>
      </c>
      <c r="P62" s="121">
        <v>7672.09</v>
      </c>
      <c r="Q62" s="121">
        <v>20569.43</v>
      </c>
    </row>
    <row r="63" spans="1:17" x14ac:dyDescent="0.35">
      <c r="A63" s="384"/>
      <c r="B63" s="386"/>
      <c r="C63" s="198" t="s">
        <v>184</v>
      </c>
      <c r="D63" s="121" t="s">
        <v>20</v>
      </c>
      <c r="E63" s="121">
        <v>5</v>
      </c>
      <c r="F63" s="121">
        <v>108709.86</v>
      </c>
      <c r="G63" s="121">
        <v>22301.93</v>
      </c>
      <c r="H63" s="121">
        <v>0</v>
      </c>
      <c r="I63" s="121">
        <v>0</v>
      </c>
      <c r="J63" s="121">
        <v>19977.75</v>
      </c>
      <c r="K63" s="121">
        <v>0</v>
      </c>
      <c r="L63" s="121">
        <v>1400</v>
      </c>
      <c r="M63" s="121">
        <v>0</v>
      </c>
      <c r="N63" s="121">
        <v>0</v>
      </c>
      <c r="O63" s="121">
        <v>16010.12</v>
      </c>
      <c r="P63" s="121">
        <v>12716.27</v>
      </c>
      <c r="Q63" s="121">
        <v>35571.17</v>
      </c>
    </row>
    <row r="64" spans="1:17" x14ac:dyDescent="0.35">
      <c r="A64" s="384"/>
      <c r="B64" s="386"/>
      <c r="C64" s="198" t="s">
        <v>185</v>
      </c>
      <c r="D64" s="121" t="s">
        <v>20</v>
      </c>
      <c r="E64" s="121">
        <v>3</v>
      </c>
      <c r="F64" s="121">
        <v>62959.12</v>
      </c>
      <c r="G64" s="121">
        <v>12713.14</v>
      </c>
      <c r="H64" s="121">
        <v>0</v>
      </c>
      <c r="I64" s="121">
        <v>0</v>
      </c>
      <c r="J64" s="121">
        <v>12076.23</v>
      </c>
      <c r="K64" s="121">
        <v>0</v>
      </c>
      <c r="L64" s="121">
        <v>1200</v>
      </c>
      <c r="M64" s="121">
        <v>0</v>
      </c>
      <c r="N64" s="121">
        <v>0</v>
      </c>
      <c r="O64" s="121">
        <v>8839.3799999999992</v>
      </c>
      <c r="P64" s="121">
        <v>8276.2999999999993</v>
      </c>
      <c r="Q64" s="121">
        <v>20831</v>
      </c>
    </row>
    <row r="65" spans="1:17" x14ac:dyDescent="0.35">
      <c r="A65" s="384"/>
      <c r="B65" s="386"/>
      <c r="C65" s="198" t="s">
        <v>186</v>
      </c>
      <c r="D65" s="121" t="s">
        <v>20</v>
      </c>
      <c r="E65" s="121">
        <v>7</v>
      </c>
      <c r="F65" s="121">
        <v>187554.93</v>
      </c>
      <c r="G65" s="121">
        <v>28621.88</v>
      </c>
      <c r="H65" s="121">
        <v>0</v>
      </c>
      <c r="I65" s="121">
        <v>0</v>
      </c>
      <c r="J65" s="121">
        <v>33954.9</v>
      </c>
      <c r="K65" s="121">
        <v>0</v>
      </c>
      <c r="L65" s="121">
        <v>3900</v>
      </c>
      <c r="M65" s="121">
        <v>7280</v>
      </c>
      <c r="N65" s="121">
        <v>0</v>
      </c>
      <c r="O65" s="121">
        <v>30881.88</v>
      </c>
      <c r="P65" s="121">
        <v>21745.11</v>
      </c>
      <c r="Q65" s="121">
        <v>61657.52</v>
      </c>
    </row>
    <row r="66" spans="1:17" x14ac:dyDescent="0.35">
      <c r="A66" s="384"/>
      <c r="B66" s="386"/>
      <c r="C66" s="198" t="s">
        <v>187</v>
      </c>
      <c r="D66" s="121" t="s">
        <v>20</v>
      </c>
      <c r="E66" s="121">
        <v>5</v>
      </c>
      <c r="F66" s="121">
        <v>195047.1</v>
      </c>
      <c r="G66" s="121">
        <v>33213.129999999997</v>
      </c>
      <c r="H66" s="121">
        <v>0</v>
      </c>
      <c r="I66" s="121">
        <v>0</v>
      </c>
      <c r="J66" s="121">
        <v>38138.01</v>
      </c>
      <c r="K66" s="121">
        <v>0</v>
      </c>
      <c r="L66" s="121">
        <v>4700</v>
      </c>
      <c r="M66" s="121">
        <v>11473.59</v>
      </c>
      <c r="N66" s="121">
        <v>0</v>
      </c>
      <c r="O66" s="121">
        <v>44060.06</v>
      </c>
      <c r="P66" s="121">
        <v>27197.5</v>
      </c>
      <c r="Q66" s="121">
        <v>69492.09</v>
      </c>
    </row>
    <row r="67" spans="1:17" x14ac:dyDescent="0.35">
      <c r="A67" s="384"/>
      <c r="B67" s="386">
        <v>2023</v>
      </c>
      <c r="C67" s="198" t="s">
        <v>157</v>
      </c>
      <c r="D67" s="121" t="s">
        <v>20</v>
      </c>
      <c r="E67" s="121">
        <v>35</v>
      </c>
      <c r="F67" s="121">
        <v>1244722.43</v>
      </c>
      <c r="G67" s="121">
        <v>216744.91</v>
      </c>
      <c r="H67" s="121">
        <v>0</v>
      </c>
      <c r="I67" s="121">
        <v>64048.77</v>
      </c>
      <c r="J67" s="121">
        <v>126198.97</v>
      </c>
      <c r="K67" s="121">
        <v>0</v>
      </c>
      <c r="L67" s="121">
        <v>66375</v>
      </c>
      <c r="M67" s="121">
        <v>24235.81</v>
      </c>
      <c r="N67" s="121">
        <v>21515.040000000001</v>
      </c>
      <c r="O67" s="121">
        <v>848337.16</v>
      </c>
      <c r="P67" s="121">
        <v>166107.73000000001</v>
      </c>
      <c r="Q67" s="121">
        <v>544200.28</v>
      </c>
    </row>
    <row r="68" spans="1:17" x14ac:dyDescent="0.35">
      <c r="A68" s="384"/>
      <c r="B68" s="386"/>
      <c r="C68" s="198" t="s">
        <v>462</v>
      </c>
      <c r="D68" s="121" t="s">
        <v>20</v>
      </c>
      <c r="E68" s="121">
        <v>5</v>
      </c>
      <c r="F68" s="121">
        <v>82675.8</v>
      </c>
      <c r="G68" s="121">
        <v>34339.54</v>
      </c>
      <c r="H68" s="121">
        <v>0</v>
      </c>
      <c r="I68" s="121">
        <v>5294.06</v>
      </c>
      <c r="J68" s="121">
        <v>53237.95</v>
      </c>
      <c r="K68" s="121">
        <v>0</v>
      </c>
      <c r="L68" s="121">
        <v>10600</v>
      </c>
      <c r="M68" s="121">
        <v>16693.29</v>
      </c>
      <c r="N68" s="121">
        <v>0</v>
      </c>
      <c r="O68" s="121">
        <v>47361.899999999994</v>
      </c>
      <c r="P68" s="121">
        <v>25039.39</v>
      </c>
      <c r="Q68" s="121">
        <v>73697.52</v>
      </c>
    </row>
    <row r="69" spans="1:17" x14ac:dyDescent="0.35">
      <c r="A69" s="384"/>
      <c r="B69" s="386"/>
      <c r="C69" s="198" t="s">
        <v>184</v>
      </c>
      <c r="D69" s="121" t="s">
        <v>20</v>
      </c>
      <c r="E69" s="121">
        <v>5</v>
      </c>
      <c r="F69" s="121">
        <v>136631.14000000001</v>
      </c>
      <c r="G69" s="121">
        <v>27846.01</v>
      </c>
      <c r="H69" s="121">
        <v>0</v>
      </c>
      <c r="I69" s="121">
        <v>0</v>
      </c>
      <c r="J69" s="121">
        <v>12983.13</v>
      </c>
      <c r="K69" s="121">
        <v>0</v>
      </c>
      <c r="L69" s="121">
        <v>6450</v>
      </c>
      <c r="M69" s="121">
        <v>17095.599999999999</v>
      </c>
      <c r="N69" s="121">
        <v>0</v>
      </c>
      <c r="O69" s="121">
        <v>25388.12</v>
      </c>
      <c r="P69" s="121">
        <v>15308.45</v>
      </c>
      <c r="Q69" s="121">
        <v>47470.36</v>
      </c>
    </row>
    <row r="70" spans="1:17" x14ac:dyDescent="0.35">
      <c r="A70" s="384"/>
      <c r="B70" s="386"/>
      <c r="C70" s="198" t="s">
        <v>185</v>
      </c>
      <c r="D70" s="121" t="s">
        <v>20</v>
      </c>
      <c r="E70" s="121">
        <v>3</v>
      </c>
      <c r="F70" s="121">
        <v>92112.48</v>
      </c>
      <c r="G70" s="121">
        <v>19187.27</v>
      </c>
      <c r="H70" s="121">
        <v>0</v>
      </c>
      <c r="I70" s="121">
        <v>0</v>
      </c>
      <c r="J70" s="121">
        <v>8931.2000000000007</v>
      </c>
      <c r="K70" s="121">
        <v>0</v>
      </c>
      <c r="L70" s="121">
        <v>2900</v>
      </c>
      <c r="M70" s="121">
        <v>0</v>
      </c>
      <c r="N70" s="121">
        <v>0</v>
      </c>
      <c r="O70" s="121">
        <v>28065.200000000001</v>
      </c>
      <c r="P70" s="121">
        <v>8037.63</v>
      </c>
      <c r="Q70" s="121">
        <v>31273.51</v>
      </c>
    </row>
    <row r="71" spans="1:17" x14ac:dyDescent="0.35">
      <c r="A71" s="384"/>
      <c r="B71" s="386"/>
      <c r="C71" s="198" t="s">
        <v>186</v>
      </c>
      <c r="D71" s="121" t="s">
        <v>20</v>
      </c>
      <c r="E71" s="121">
        <v>7</v>
      </c>
      <c r="F71" s="121">
        <v>229330.08</v>
      </c>
      <c r="G71" s="121">
        <v>46394.43</v>
      </c>
      <c r="H71" s="121">
        <v>0</v>
      </c>
      <c r="I71" s="121">
        <v>0</v>
      </c>
      <c r="J71" s="121">
        <v>22616.76</v>
      </c>
      <c r="K71" s="121">
        <v>0</v>
      </c>
      <c r="L71" s="121">
        <v>7250</v>
      </c>
      <c r="M71" s="121">
        <v>12604.64</v>
      </c>
      <c r="N71" s="121">
        <v>0</v>
      </c>
      <c r="O71" s="121">
        <v>53173.78</v>
      </c>
      <c r="P71" s="121">
        <v>26355.31</v>
      </c>
      <c r="Q71" s="121">
        <v>78113.19</v>
      </c>
    </row>
    <row r="72" spans="1:17" x14ac:dyDescent="0.35">
      <c r="A72" s="384"/>
      <c r="B72" s="386"/>
      <c r="C72" s="198" t="s">
        <v>187</v>
      </c>
      <c r="D72" s="121" t="s">
        <v>20</v>
      </c>
      <c r="E72" s="121">
        <v>5</v>
      </c>
      <c r="F72" s="121">
        <v>232848.4</v>
      </c>
      <c r="G72" s="121">
        <v>44286.55</v>
      </c>
      <c r="H72" s="121">
        <v>0</v>
      </c>
      <c r="I72" s="121">
        <v>0</v>
      </c>
      <c r="J72" s="121">
        <v>34868.21</v>
      </c>
      <c r="K72" s="121">
        <v>0</v>
      </c>
      <c r="L72" s="121">
        <v>8000</v>
      </c>
      <c r="M72" s="121">
        <v>13544.97</v>
      </c>
      <c r="N72" s="121">
        <v>9950.52</v>
      </c>
      <c r="O72" s="121">
        <v>57013.83</v>
      </c>
      <c r="P72" s="121">
        <v>27354.16</v>
      </c>
      <c r="Q72" s="121">
        <v>84033.01</v>
      </c>
    </row>
    <row r="73" spans="1:17" x14ac:dyDescent="0.35">
      <c r="A73" s="384"/>
      <c r="B73" s="386">
        <v>2024</v>
      </c>
      <c r="C73" s="198" t="s">
        <v>157</v>
      </c>
      <c r="D73" s="121" t="s">
        <v>20</v>
      </c>
      <c r="E73" s="121">
        <v>38</v>
      </c>
      <c r="F73" s="121">
        <v>1654679.68</v>
      </c>
      <c r="G73" s="121">
        <v>296706.27</v>
      </c>
      <c r="H73" s="121">
        <v>0</v>
      </c>
      <c r="I73" s="121">
        <v>84173.29</v>
      </c>
      <c r="J73" s="121">
        <v>110563.62</v>
      </c>
      <c r="K73" s="121">
        <v>0</v>
      </c>
      <c r="L73" s="121">
        <v>31600</v>
      </c>
      <c r="M73" s="121">
        <v>29334.400000000001</v>
      </c>
      <c r="N73" s="121">
        <v>0</v>
      </c>
      <c r="O73" s="121">
        <v>1168923.26</v>
      </c>
      <c r="P73" s="121">
        <v>205188.44</v>
      </c>
      <c r="Q73" s="121">
        <v>701842.51</v>
      </c>
    </row>
    <row r="74" spans="1:17" x14ac:dyDescent="0.35">
      <c r="A74" s="384"/>
      <c r="B74" s="386"/>
      <c r="C74" s="198" t="s">
        <v>462</v>
      </c>
      <c r="D74" s="121" t="s">
        <v>20</v>
      </c>
      <c r="E74" s="121">
        <v>5</v>
      </c>
      <c r="F74" s="121">
        <v>244051.33</v>
      </c>
      <c r="G74" s="121">
        <v>44891.93</v>
      </c>
      <c r="H74" s="121">
        <v>0</v>
      </c>
      <c r="I74" s="121">
        <v>8032.71</v>
      </c>
      <c r="J74" s="121">
        <v>70480.84</v>
      </c>
      <c r="K74" s="121">
        <v>0</v>
      </c>
      <c r="L74" s="121">
        <v>7500</v>
      </c>
      <c r="M74" s="121">
        <v>5102.6000000000004</v>
      </c>
      <c r="N74" s="121">
        <v>0</v>
      </c>
      <c r="O74" s="121">
        <v>59840.869999999995</v>
      </c>
      <c r="P74" s="121">
        <v>25361.41</v>
      </c>
      <c r="Q74" s="121">
        <v>91377.34</v>
      </c>
    </row>
    <row r="75" spans="1:17" x14ac:dyDescent="0.35">
      <c r="A75" s="384"/>
      <c r="B75" s="386"/>
      <c r="C75" s="198" t="s">
        <v>184</v>
      </c>
      <c r="D75" s="121" t="s">
        <v>20</v>
      </c>
      <c r="E75" s="121">
        <v>5</v>
      </c>
      <c r="F75" s="121">
        <v>152998.73000000001</v>
      </c>
      <c r="G75" s="121">
        <v>32592.75</v>
      </c>
      <c r="H75" s="121">
        <v>0</v>
      </c>
      <c r="I75" s="121">
        <v>0</v>
      </c>
      <c r="J75" s="121">
        <v>15299.9</v>
      </c>
      <c r="K75" s="121">
        <v>0</v>
      </c>
      <c r="L75" s="121">
        <v>2100</v>
      </c>
      <c r="M75" s="121">
        <v>0</v>
      </c>
      <c r="N75" s="121">
        <v>15258.63</v>
      </c>
      <c r="O75" s="121">
        <v>37833.25</v>
      </c>
      <c r="P75" s="121">
        <v>16862.73</v>
      </c>
      <c r="Q75" s="121">
        <v>53606.59</v>
      </c>
    </row>
    <row r="76" spans="1:17" x14ac:dyDescent="0.35">
      <c r="A76" s="384"/>
      <c r="B76" s="386"/>
      <c r="C76" s="198" t="s">
        <v>185</v>
      </c>
      <c r="D76" s="121" t="s">
        <v>20</v>
      </c>
      <c r="E76" s="121">
        <v>3</v>
      </c>
      <c r="F76" s="121">
        <v>99084.41</v>
      </c>
      <c r="G76" s="121">
        <v>19765.89</v>
      </c>
      <c r="H76" s="121">
        <v>0</v>
      </c>
      <c r="I76" s="121">
        <v>0</v>
      </c>
      <c r="J76" s="121">
        <v>9908.4500000000007</v>
      </c>
      <c r="K76" s="121">
        <v>0</v>
      </c>
      <c r="L76" s="121">
        <v>2850</v>
      </c>
      <c r="M76" s="121">
        <v>0</v>
      </c>
      <c r="N76" s="121">
        <v>0</v>
      </c>
      <c r="O76" s="121">
        <v>29232.2</v>
      </c>
      <c r="P76" s="121">
        <v>15543.66</v>
      </c>
      <c r="Q76" s="121">
        <v>34641.94</v>
      </c>
    </row>
    <row r="77" spans="1:17" x14ac:dyDescent="0.35">
      <c r="A77" s="384"/>
      <c r="B77" s="386"/>
      <c r="C77" s="198" t="s">
        <v>186</v>
      </c>
      <c r="D77" s="121" t="s">
        <v>20</v>
      </c>
      <c r="E77" s="121">
        <v>7</v>
      </c>
      <c r="F77" s="121">
        <v>291944.40000000002</v>
      </c>
      <c r="G77" s="121">
        <v>56692.54</v>
      </c>
      <c r="H77" s="121">
        <v>0</v>
      </c>
      <c r="I77" s="121">
        <v>0</v>
      </c>
      <c r="J77" s="121">
        <v>29194.49</v>
      </c>
      <c r="K77" s="121">
        <v>0</v>
      </c>
      <c r="L77" s="121">
        <v>3850</v>
      </c>
      <c r="M77" s="121">
        <v>7718.52</v>
      </c>
      <c r="N77" s="121">
        <v>0</v>
      </c>
      <c r="O77" s="121">
        <v>69358.19</v>
      </c>
      <c r="P77" s="121">
        <v>24063.54</v>
      </c>
      <c r="Q77" s="121">
        <v>94826.18</v>
      </c>
    </row>
    <row r="78" spans="1:17" x14ac:dyDescent="0.35">
      <c r="A78" s="384"/>
      <c r="B78" s="386"/>
      <c r="C78" s="198" t="s">
        <v>187</v>
      </c>
      <c r="D78" s="121" t="s">
        <v>20</v>
      </c>
      <c r="E78" s="121">
        <v>5</v>
      </c>
      <c r="F78" s="121">
        <v>267667.73</v>
      </c>
      <c r="G78" s="121">
        <v>46372.01</v>
      </c>
      <c r="H78" s="121">
        <v>0</v>
      </c>
      <c r="I78" s="121">
        <v>0</v>
      </c>
      <c r="J78" s="121">
        <v>40523.800000000003</v>
      </c>
      <c r="K78" s="121">
        <v>0</v>
      </c>
      <c r="L78" s="121">
        <v>3700</v>
      </c>
      <c r="M78" s="121">
        <v>15405</v>
      </c>
      <c r="N78" s="121">
        <v>0</v>
      </c>
      <c r="O78" s="121">
        <v>46286.31</v>
      </c>
      <c r="P78" s="121">
        <v>28402.36</v>
      </c>
      <c r="Q78" s="121">
        <v>88057.36</v>
      </c>
    </row>
    <row r="79" spans="1:17" x14ac:dyDescent="0.35">
      <c r="A79" s="384"/>
      <c r="B79" s="386">
        <v>2025</v>
      </c>
      <c r="C79" s="198" t="s">
        <v>157</v>
      </c>
      <c r="D79" s="121" t="s">
        <v>20</v>
      </c>
      <c r="E79" s="121">
        <v>37</v>
      </c>
      <c r="F79" s="121">
        <v>1388971.79</v>
      </c>
      <c r="G79" s="121">
        <v>248853.44</v>
      </c>
      <c r="H79" s="121">
        <v>0</v>
      </c>
      <c r="I79" s="121">
        <v>68356.149999999994</v>
      </c>
      <c r="J79" s="121">
        <v>22751.279999999999</v>
      </c>
      <c r="K79" s="121">
        <v>0</v>
      </c>
      <c r="L79" s="121">
        <v>0</v>
      </c>
      <c r="M79" s="121">
        <v>23970.36</v>
      </c>
      <c r="N79" s="121">
        <v>0</v>
      </c>
      <c r="O79" s="121">
        <v>1054668.51</v>
      </c>
      <c r="P79" s="121">
        <v>269954.90999999997</v>
      </c>
      <c r="Q79" s="121">
        <v>603382.68000000005</v>
      </c>
    </row>
    <row r="80" spans="1:17" x14ac:dyDescent="0.35">
      <c r="A80" s="384"/>
      <c r="B80" s="386"/>
      <c r="C80" s="198" t="s">
        <v>462</v>
      </c>
      <c r="D80" s="121" t="s">
        <v>20</v>
      </c>
      <c r="E80" s="121">
        <v>5</v>
      </c>
      <c r="F80" s="121">
        <v>232417.76</v>
      </c>
      <c r="G80" s="121">
        <v>40959.5</v>
      </c>
      <c r="H80" s="121">
        <v>0</v>
      </c>
      <c r="I80" s="121">
        <v>12275.25</v>
      </c>
      <c r="J80" s="121">
        <v>66543.78</v>
      </c>
      <c r="K80" s="121">
        <v>0</v>
      </c>
      <c r="L80" s="121">
        <v>0</v>
      </c>
      <c r="M80" s="121">
        <v>13136.25</v>
      </c>
      <c r="N80" s="121">
        <v>21195</v>
      </c>
      <c r="O80" s="121">
        <v>14743.65</v>
      </c>
      <c r="P80" s="121">
        <v>32884.51</v>
      </c>
      <c r="Q80" s="121">
        <v>85268.17</v>
      </c>
    </row>
    <row r="81" spans="1:17" x14ac:dyDescent="0.35">
      <c r="A81" s="384"/>
      <c r="B81" s="386"/>
      <c r="C81" s="198" t="s">
        <v>184</v>
      </c>
      <c r="D81" s="121" t="s">
        <v>20</v>
      </c>
      <c r="E81" s="121">
        <v>5</v>
      </c>
      <c r="F81" s="121">
        <v>157695.24</v>
      </c>
      <c r="G81" s="121">
        <v>33621.550000000003</v>
      </c>
      <c r="H81" s="121">
        <v>0</v>
      </c>
      <c r="I81" s="121">
        <v>0</v>
      </c>
      <c r="J81" s="121">
        <v>15769.52</v>
      </c>
      <c r="K81" s="121">
        <v>0</v>
      </c>
      <c r="L81" s="121">
        <v>0</v>
      </c>
      <c r="M81" s="121">
        <v>4111.88</v>
      </c>
      <c r="N81" s="121">
        <v>0</v>
      </c>
      <c r="O81" s="121">
        <v>3673.86</v>
      </c>
      <c r="P81" s="121">
        <v>20224.14</v>
      </c>
      <c r="Q81" s="121">
        <v>46172.89</v>
      </c>
    </row>
    <row r="82" spans="1:17" x14ac:dyDescent="0.35">
      <c r="A82" s="384"/>
      <c r="B82" s="386"/>
      <c r="C82" s="198" t="s">
        <v>185</v>
      </c>
      <c r="D82" s="121" t="s">
        <v>20</v>
      </c>
      <c r="E82" s="121">
        <v>3</v>
      </c>
      <c r="F82" s="121">
        <v>113086.8</v>
      </c>
      <c r="G82" s="121">
        <v>17092.36</v>
      </c>
      <c r="H82" s="121">
        <v>0</v>
      </c>
      <c r="I82" s="121">
        <v>0</v>
      </c>
      <c r="J82" s="121">
        <v>11308.68</v>
      </c>
      <c r="K82" s="121">
        <v>0</v>
      </c>
      <c r="L82" s="121">
        <v>0</v>
      </c>
      <c r="M82" s="121">
        <v>23444.959999999999</v>
      </c>
      <c r="N82" s="121">
        <v>17583.72</v>
      </c>
      <c r="O82" s="121">
        <v>6642.16</v>
      </c>
      <c r="P82" s="121">
        <v>13012.63</v>
      </c>
      <c r="Q82" s="121">
        <v>39706.449999999997</v>
      </c>
    </row>
    <row r="83" spans="1:17" x14ac:dyDescent="0.35">
      <c r="A83" s="384"/>
      <c r="B83" s="386"/>
      <c r="C83" s="198" t="s">
        <v>186</v>
      </c>
      <c r="D83" s="121" t="s">
        <v>20</v>
      </c>
      <c r="E83" s="121">
        <v>7</v>
      </c>
      <c r="F83" s="121">
        <v>290613.76000000001</v>
      </c>
      <c r="G83" s="121">
        <v>58448.06</v>
      </c>
      <c r="H83" s="121">
        <v>0</v>
      </c>
      <c r="I83" s="121">
        <v>0</v>
      </c>
      <c r="J83" s="121">
        <v>29061.360000000001</v>
      </c>
      <c r="K83" s="121">
        <v>0</v>
      </c>
      <c r="L83" s="121">
        <v>0</v>
      </c>
      <c r="M83" s="121">
        <v>15161.88</v>
      </c>
      <c r="N83" s="121">
        <v>0</v>
      </c>
      <c r="O83" s="121">
        <v>7565.06</v>
      </c>
      <c r="P83" s="121">
        <v>35953.71</v>
      </c>
      <c r="Q83" s="121">
        <v>85788.27</v>
      </c>
    </row>
    <row r="84" spans="1:17" ht="15" thickBot="1" x14ac:dyDescent="0.4">
      <c r="A84" s="390"/>
      <c r="B84" s="391"/>
      <c r="C84" s="199" t="s">
        <v>187</v>
      </c>
      <c r="D84" s="200" t="s">
        <v>20</v>
      </c>
      <c r="E84" s="200">
        <v>5</v>
      </c>
      <c r="F84" s="200">
        <v>248097.97</v>
      </c>
      <c r="G84" s="200">
        <v>32745.15</v>
      </c>
      <c r="H84" s="200">
        <v>0</v>
      </c>
      <c r="I84" s="200">
        <v>0</v>
      </c>
      <c r="J84" s="200">
        <v>38086.15</v>
      </c>
      <c r="K84" s="200">
        <v>0</v>
      </c>
      <c r="L84" s="200">
        <v>0</v>
      </c>
      <c r="M84" s="200">
        <v>33311.25</v>
      </c>
      <c r="N84" s="200">
        <v>45785</v>
      </c>
      <c r="O84" s="200">
        <v>36730.910000000003</v>
      </c>
      <c r="P84" s="200">
        <v>30441.86</v>
      </c>
      <c r="Q84" s="200">
        <v>91364.94</v>
      </c>
    </row>
    <row r="85" spans="1:17" x14ac:dyDescent="0.35">
      <c r="A85" s="392" t="s">
        <v>188</v>
      </c>
      <c r="B85" s="393">
        <v>2020</v>
      </c>
      <c r="C85" s="201" t="s">
        <v>189</v>
      </c>
      <c r="D85" s="125" t="s">
        <v>77</v>
      </c>
      <c r="E85" s="125">
        <v>36</v>
      </c>
      <c r="F85" s="125">
        <v>1587523.93</v>
      </c>
      <c r="G85" s="125">
        <v>357024.12</v>
      </c>
      <c r="H85" s="125"/>
      <c r="I85" s="125">
        <v>84398.7</v>
      </c>
      <c r="J85" s="125">
        <v>289516.39</v>
      </c>
      <c r="K85" s="125"/>
      <c r="L85" s="125">
        <v>47335</v>
      </c>
      <c r="M85" s="125">
        <v>55009.42</v>
      </c>
      <c r="N85" s="125"/>
      <c r="O85" s="125">
        <v>228520.1</v>
      </c>
      <c r="P85" s="125">
        <v>189838.85</v>
      </c>
      <c r="Q85" s="125">
        <v>502662.11</v>
      </c>
    </row>
    <row r="86" spans="1:17" x14ac:dyDescent="0.35">
      <c r="A86" s="384"/>
      <c r="B86" s="386"/>
      <c r="C86" s="198" t="s">
        <v>463</v>
      </c>
      <c r="D86" s="121" t="s">
        <v>77</v>
      </c>
      <c r="E86" s="121">
        <v>4</v>
      </c>
      <c r="F86" s="121">
        <v>142880</v>
      </c>
      <c r="G86" s="121">
        <v>27023.599999999999</v>
      </c>
      <c r="H86" s="121">
        <v>0</v>
      </c>
      <c r="I86" s="121">
        <v>22800</v>
      </c>
      <c r="J86" s="121">
        <v>37497.600000000006</v>
      </c>
      <c r="K86" s="121">
        <v>8244</v>
      </c>
      <c r="L86" s="121">
        <v>8900</v>
      </c>
      <c r="M86" s="121">
        <v>0</v>
      </c>
      <c r="N86" s="121">
        <v>0</v>
      </c>
      <c r="O86" s="121">
        <v>0</v>
      </c>
      <c r="P86" s="121">
        <v>17864.22</v>
      </c>
      <c r="Q86" s="121">
        <v>51848.441610000002</v>
      </c>
    </row>
    <row r="87" spans="1:17" x14ac:dyDescent="0.35">
      <c r="A87" s="384"/>
      <c r="B87" s="386"/>
      <c r="C87" s="198" t="s">
        <v>464</v>
      </c>
      <c r="D87" s="121" t="s">
        <v>77</v>
      </c>
      <c r="E87" s="121">
        <v>4</v>
      </c>
      <c r="F87" s="121">
        <v>130928</v>
      </c>
      <c r="G87" s="121">
        <v>25555.010000000002</v>
      </c>
      <c r="H87" s="121">
        <v>0</v>
      </c>
      <c r="I87" s="121">
        <v>0</v>
      </c>
      <c r="J87" s="121">
        <v>34175.660000000003</v>
      </c>
      <c r="K87" s="121">
        <v>6240</v>
      </c>
      <c r="L87" s="121">
        <v>6742</v>
      </c>
      <c r="M87" s="121">
        <v>0</v>
      </c>
      <c r="N87" s="121">
        <v>0</v>
      </c>
      <c r="O87" s="121">
        <v>0</v>
      </c>
      <c r="P87" s="121">
        <v>13877.7</v>
      </c>
      <c r="Q87" s="121">
        <v>42524.841335000005</v>
      </c>
    </row>
    <row r="88" spans="1:17" x14ac:dyDescent="0.35">
      <c r="A88" s="384"/>
      <c r="B88" s="386"/>
      <c r="C88" s="198" t="s">
        <v>191</v>
      </c>
      <c r="D88" s="121" t="s">
        <v>77</v>
      </c>
      <c r="E88" s="121">
        <v>5</v>
      </c>
      <c r="F88" s="121">
        <v>143980</v>
      </c>
      <c r="G88" s="121">
        <v>25074.1</v>
      </c>
      <c r="H88" s="121"/>
      <c r="I88" s="121"/>
      <c r="J88" s="121">
        <v>29602</v>
      </c>
      <c r="K88" s="121"/>
      <c r="L88" s="121">
        <v>3200</v>
      </c>
      <c r="M88" s="121">
        <v>5154.75</v>
      </c>
      <c r="N88" s="121"/>
      <c r="O88" s="121">
        <v>4138.88</v>
      </c>
      <c r="P88" s="121">
        <v>13407.53</v>
      </c>
      <c r="Q88" s="121">
        <v>43900.944330000006</v>
      </c>
    </row>
    <row r="89" spans="1:17" x14ac:dyDescent="0.35">
      <c r="A89" s="384"/>
      <c r="B89" s="386"/>
      <c r="C89" s="198" t="s">
        <v>192</v>
      </c>
      <c r="D89" s="121" t="s">
        <v>77</v>
      </c>
      <c r="E89" s="121">
        <v>3</v>
      </c>
      <c r="F89" s="121">
        <v>87900</v>
      </c>
      <c r="G89" s="121">
        <v>15579.85</v>
      </c>
      <c r="H89" s="121"/>
      <c r="I89" s="121"/>
      <c r="J89" s="121">
        <v>17700</v>
      </c>
      <c r="K89" s="121">
        <v>2400</v>
      </c>
      <c r="L89" s="121">
        <v>3000</v>
      </c>
      <c r="M89" s="121"/>
      <c r="N89" s="121"/>
      <c r="O89" s="121"/>
      <c r="P89" s="121">
        <v>6123.26</v>
      </c>
      <c r="Q89" s="121">
        <v>25943.458005000004</v>
      </c>
    </row>
    <row r="90" spans="1:17" x14ac:dyDescent="0.35">
      <c r="A90" s="384"/>
      <c r="B90" s="386"/>
      <c r="C90" s="198" t="s">
        <v>193</v>
      </c>
      <c r="D90" s="121" t="s">
        <v>77</v>
      </c>
      <c r="E90" s="121">
        <v>7</v>
      </c>
      <c r="F90" s="121">
        <v>162297.85999999999</v>
      </c>
      <c r="G90" s="121">
        <v>31949.25</v>
      </c>
      <c r="H90" s="121"/>
      <c r="I90" s="121"/>
      <c r="J90" s="121">
        <v>35203.15</v>
      </c>
      <c r="K90" s="121"/>
      <c r="L90" s="121">
        <v>2400</v>
      </c>
      <c r="M90" s="121">
        <v>2322.6</v>
      </c>
      <c r="N90" s="121">
        <v>6997</v>
      </c>
      <c r="O90" s="121">
        <v>7510</v>
      </c>
      <c r="P90" s="121">
        <v>16830.47</v>
      </c>
      <c r="Q90" s="121">
        <v>50539.356014999998</v>
      </c>
    </row>
    <row r="91" spans="1:17" x14ac:dyDescent="0.35">
      <c r="A91" s="384"/>
      <c r="B91" s="386"/>
      <c r="C91" s="198" t="s">
        <v>194</v>
      </c>
      <c r="D91" s="121" t="s">
        <v>77</v>
      </c>
      <c r="E91" s="121">
        <v>3</v>
      </c>
      <c r="F91" s="121">
        <v>86010</v>
      </c>
      <c r="G91" s="121">
        <v>16243.87</v>
      </c>
      <c r="H91" s="121"/>
      <c r="I91" s="121"/>
      <c r="J91" s="121">
        <v>17340</v>
      </c>
      <c r="K91" s="121"/>
      <c r="L91" s="121"/>
      <c r="M91" s="121"/>
      <c r="N91" s="121"/>
      <c r="O91" s="121">
        <v>11244.72</v>
      </c>
      <c r="P91" s="121">
        <v>5661.08</v>
      </c>
      <c r="Q91" s="121">
        <v>26685.685484999998</v>
      </c>
    </row>
    <row r="92" spans="1:17" x14ac:dyDescent="0.35">
      <c r="A92" s="384"/>
      <c r="B92" s="386">
        <v>2021</v>
      </c>
      <c r="C92" s="198" t="s">
        <v>189</v>
      </c>
      <c r="D92" s="121" t="s">
        <v>77</v>
      </c>
      <c r="E92" s="121">
        <v>38</v>
      </c>
      <c r="F92" s="121">
        <v>1656796.1</v>
      </c>
      <c r="G92" s="121">
        <v>301930.87</v>
      </c>
      <c r="H92" s="121"/>
      <c r="I92" s="121">
        <v>87902.399999999994</v>
      </c>
      <c r="J92" s="121">
        <v>311852.63</v>
      </c>
      <c r="K92" s="121"/>
      <c r="L92" s="121">
        <v>35500</v>
      </c>
      <c r="M92" s="121">
        <v>25422.92</v>
      </c>
      <c r="N92" s="121"/>
      <c r="O92" s="121">
        <v>207501.32</v>
      </c>
      <c r="P92" s="121">
        <v>200764.42</v>
      </c>
      <c r="Q92" s="121">
        <v>522597.38</v>
      </c>
    </row>
    <row r="93" spans="1:17" x14ac:dyDescent="0.35">
      <c r="A93" s="384"/>
      <c r="B93" s="386"/>
      <c r="C93" s="198" t="s">
        <v>463</v>
      </c>
      <c r="D93" s="121" t="s">
        <v>77</v>
      </c>
      <c r="E93" s="121">
        <v>4</v>
      </c>
      <c r="F93" s="121">
        <v>158793.20000000001</v>
      </c>
      <c r="G93" s="121">
        <v>27970.480000000003</v>
      </c>
      <c r="H93" s="121">
        <v>0</v>
      </c>
      <c r="I93" s="121">
        <v>24140</v>
      </c>
      <c r="J93" s="121">
        <v>46300.33</v>
      </c>
      <c r="K93" s="121">
        <v>22344</v>
      </c>
      <c r="L93" s="121">
        <v>5360</v>
      </c>
      <c r="M93" s="121">
        <v>0</v>
      </c>
      <c r="N93" s="121">
        <v>0</v>
      </c>
      <c r="O93" s="121">
        <v>11244.72</v>
      </c>
      <c r="P93" s="121">
        <v>14687.61</v>
      </c>
      <c r="Q93" s="121">
        <v>61049.042776000002</v>
      </c>
    </row>
    <row r="94" spans="1:17" x14ac:dyDescent="0.35">
      <c r="A94" s="384"/>
      <c r="B94" s="386"/>
      <c r="C94" s="198" t="s">
        <v>464</v>
      </c>
      <c r="D94" s="121" t="s">
        <v>77</v>
      </c>
      <c r="E94" s="121">
        <v>4</v>
      </c>
      <c r="F94" s="121">
        <v>139728</v>
      </c>
      <c r="G94" s="121">
        <v>27194.129999999997</v>
      </c>
      <c r="H94" s="121">
        <v>0</v>
      </c>
      <c r="I94" s="121">
        <v>0</v>
      </c>
      <c r="J94" s="121">
        <v>41364.399999999994</v>
      </c>
      <c r="K94" s="121">
        <v>23640</v>
      </c>
      <c r="L94" s="121">
        <v>5590</v>
      </c>
      <c r="M94" s="121">
        <v>10246.07</v>
      </c>
      <c r="N94" s="121">
        <v>0</v>
      </c>
      <c r="O94" s="121">
        <v>0</v>
      </c>
      <c r="P94" s="121">
        <v>20112.84</v>
      </c>
      <c r="Q94" s="121">
        <v>50598.408267999999</v>
      </c>
    </row>
    <row r="95" spans="1:17" x14ac:dyDescent="0.35">
      <c r="A95" s="384"/>
      <c r="B95" s="386"/>
      <c r="C95" s="198" t="s">
        <v>195</v>
      </c>
      <c r="D95" s="121" t="s">
        <v>77</v>
      </c>
      <c r="E95" s="121">
        <v>5</v>
      </c>
      <c r="F95" s="121">
        <v>151454.39999999999</v>
      </c>
      <c r="G95" s="121">
        <v>27153.54</v>
      </c>
      <c r="H95" s="121"/>
      <c r="I95" s="121"/>
      <c r="J95" s="121">
        <v>22892.07</v>
      </c>
      <c r="K95" s="121">
        <v>11600</v>
      </c>
      <c r="L95" s="121">
        <v>1675</v>
      </c>
      <c r="M95" s="121">
        <v>19120.27</v>
      </c>
      <c r="N95" s="121">
        <v>6916</v>
      </c>
      <c r="O95" s="121">
        <v>1558.08</v>
      </c>
      <c r="P95" s="121">
        <v>16005.99</v>
      </c>
      <c r="Q95" s="121">
        <v>45631.395312000001</v>
      </c>
    </row>
    <row r="96" spans="1:17" x14ac:dyDescent="0.35">
      <c r="A96" s="384"/>
      <c r="B96" s="386"/>
      <c r="C96" s="198" t="s">
        <v>192</v>
      </c>
      <c r="D96" s="121" t="s">
        <v>77</v>
      </c>
      <c r="E96" s="121">
        <v>3</v>
      </c>
      <c r="F96" s="121">
        <v>94107.44</v>
      </c>
      <c r="G96" s="121">
        <v>17981.490000000002</v>
      </c>
      <c r="H96" s="121"/>
      <c r="I96" s="121">
        <v>3600</v>
      </c>
      <c r="J96" s="121">
        <v>19602.37</v>
      </c>
      <c r="K96" s="121">
        <v>13800</v>
      </c>
      <c r="L96" s="121">
        <v>3720</v>
      </c>
      <c r="M96" s="121"/>
      <c r="N96" s="121"/>
      <c r="O96" s="121"/>
      <c r="P96" s="121">
        <v>10075.26</v>
      </c>
      <c r="Q96" s="121">
        <v>31990.920384000008</v>
      </c>
    </row>
    <row r="97" spans="1:17" x14ac:dyDescent="0.35">
      <c r="A97" s="384"/>
      <c r="B97" s="386"/>
      <c r="C97" s="198" t="s">
        <v>193</v>
      </c>
      <c r="D97" s="121" t="s">
        <v>77</v>
      </c>
      <c r="E97" s="121">
        <v>7</v>
      </c>
      <c r="F97" s="121">
        <v>177521.08</v>
      </c>
      <c r="G97" s="121">
        <v>28633.38</v>
      </c>
      <c r="H97" s="121"/>
      <c r="I97" s="121"/>
      <c r="J97" s="121">
        <v>27264.34</v>
      </c>
      <c r="K97" s="121">
        <v>10800</v>
      </c>
      <c r="L97" s="121">
        <v>3280</v>
      </c>
      <c r="M97" s="121">
        <v>2574</v>
      </c>
      <c r="N97" s="121">
        <v>6916</v>
      </c>
      <c r="O97" s="121">
        <v>948.88</v>
      </c>
      <c r="P97" s="121">
        <v>14188.9</v>
      </c>
      <c r="Q97" s="121">
        <v>51581.824312000012</v>
      </c>
    </row>
    <row r="98" spans="1:17" x14ac:dyDescent="0.35">
      <c r="A98" s="384"/>
      <c r="B98" s="386"/>
      <c r="C98" s="198" t="s">
        <v>194</v>
      </c>
      <c r="D98" s="121" t="s">
        <v>77</v>
      </c>
      <c r="E98" s="121">
        <v>3</v>
      </c>
      <c r="F98" s="121">
        <v>88400</v>
      </c>
      <c r="G98" s="121">
        <v>17108</v>
      </c>
      <c r="H98" s="121"/>
      <c r="I98" s="121"/>
      <c r="J98" s="121">
        <v>13767</v>
      </c>
      <c r="K98" s="121">
        <v>6400</v>
      </c>
      <c r="L98" s="121">
        <v>840</v>
      </c>
      <c r="M98" s="121"/>
      <c r="N98" s="121"/>
      <c r="O98" s="121">
        <v>9741.42</v>
      </c>
      <c r="P98" s="121">
        <v>10042.530000000001</v>
      </c>
      <c r="Q98" s="121">
        <v>28733.113780000003</v>
      </c>
    </row>
    <row r="99" spans="1:17" x14ac:dyDescent="0.35">
      <c r="A99" s="384"/>
      <c r="B99" s="386">
        <v>2022</v>
      </c>
      <c r="C99" s="198" t="s">
        <v>189</v>
      </c>
      <c r="D99" s="121" t="s">
        <v>77</v>
      </c>
      <c r="E99" s="121">
        <v>38</v>
      </c>
      <c r="F99" s="121">
        <v>1675160.73</v>
      </c>
      <c r="G99" s="121">
        <v>324470.62</v>
      </c>
      <c r="H99" s="121"/>
      <c r="I99" s="121">
        <v>91578</v>
      </c>
      <c r="J99" s="121">
        <v>379920.76</v>
      </c>
      <c r="K99" s="121"/>
      <c r="L99" s="121">
        <v>34200</v>
      </c>
      <c r="M99" s="121">
        <v>30399.02</v>
      </c>
      <c r="N99" s="121">
        <v>19340.849999999999</v>
      </c>
      <c r="O99" s="121">
        <v>351580.82</v>
      </c>
      <c r="P99" s="121">
        <v>205848.31</v>
      </c>
      <c r="Q99" s="121">
        <v>583399.68999999994</v>
      </c>
    </row>
    <row r="100" spans="1:17" x14ac:dyDescent="0.35">
      <c r="A100" s="384"/>
      <c r="B100" s="386"/>
      <c r="C100" s="198" t="s">
        <v>463</v>
      </c>
      <c r="D100" s="121" t="s">
        <v>77</v>
      </c>
      <c r="E100" s="121">
        <v>4</v>
      </c>
      <c r="F100" s="121">
        <v>137267.51999999999</v>
      </c>
      <c r="G100" s="121">
        <v>30624.739999999998</v>
      </c>
      <c r="H100" s="121">
        <v>0</v>
      </c>
      <c r="I100" s="121">
        <v>16293.34</v>
      </c>
      <c r="J100" s="121">
        <v>37143.14</v>
      </c>
      <c r="K100" s="121">
        <v>7104</v>
      </c>
      <c r="L100" s="121">
        <v>10800</v>
      </c>
      <c r="M100" s="121">
        <v>3273.38</v>
      </c>
      <c r="N100" s="121">
        <v>0</v>
      </c>
      <c r="O100" s="121">
        <v>0</v>
      </c>
      <c r="P100" s="121">
        <v>16824.82</v>
      </c>
      <c r="Q100" s="121">
        <v>50289.704784000001</v>
      </c>
    </row>
    <row r="101" spans="1:17" x14ac:dyDescent="0.35">
      <c r="A101" s="384"/>
      <c r="B101" s="386"/>
      <c r="C101" s="198" t="s">
        <v>464</v>
      </c>
      <c r="D101" s="121" t="s">
        <v>77</v>
      </c>
      <c r="E101" s="121">
        <v>4</v>
      </c>
      <c r="F101" s="121">
        <v>143757.03</v>
      </c>
      <c r="G101" s="121">
        <v>30118.799999999999</v>
      </c>
      <c r="H101" s="121">
        <v>0</v>
      </c>
      <c r="I101" s="121">
        <v>7800</v>
      </c>
      <c r="J101" s="121">
        <v>42436.01</v>
      </c>
      <c r="K101" s="121">
        <v>9526</v>
      </c>
      <c r="L101" s="121">
        <v>13950</v>
      </c>
      <c r="M101" s="121">
        <v>9100.9500000000007</v>
      </c>
      <c r="N101" s="121">
        <v>0</v>
      </c>
      <c r="O101" s="121">
        <v>0</v>
      </c>
      <c r="P101" s="121">
        <v>18200.57</v>
      </c>
      <c r="Q101" s="121">
        <v>52200.843724000006</v>
      </c>
    </row>
    <row r="102" spans="1:17" x14ac:dyDescent="0.35">
      <c r="A102" s="384"/>
      <c r="B102" s="386"/>
      <c r="C102" s="198" t="s">
        <v>191</v>
      </c>
      <c r="D102" s="121" t="s">
        <v>77</v>
      </c>
      <c r="E102" s="121">
        <v>5</v>
      </c>
      <c r="F102" s="121">
        <v>154287.93</v>
      </c>
      <c r="G102" s="121">
        <v>35587.35</v>
      </c>
      <c r="H102" s="121"/>
      <c r="I102" s="121"/>
      <c r="J102" s="121">
        <v>33196.660000000003</v>
      </c>
      <c r="K102" s="121"/>
      <c r="L102" s="121">
        <v>8450</v>
      </c>
      <c r="M102" s="121"/>
      <c r="N102" s="121"/>
      <c r="O102" s="121">
        <v>85.6</v>
      </c>
      <c r="P102" s="121">
        <v>14833.09</v>
      </c>
      <c r="Q102" s="121">
        <v>48400.939732000006</v>
      </c>
    </row>
    <row r="103" spans="1:17" x14ac:dyDescent="0.35">
      <c r="A103" s="384"/>
      <c r="B103" s="386"/>
      <c r="C103" s="198" t="s">
        <v>192</v>
      </c>
      <c r="D103" s="121" t="s">
        <v>77</v>
      </c>
      <c r="E103" s="121">
        <v>3</v>
      </c>
      <c r="F103" s="121">
        <v>95917.5</v>
      </c>
      <c r="G103" s="121">
        <v>19845</v>
      </c>
      <c r="H103" s="121"/>
      <c r="I103" s="121"/>
      <c r="J103" s="121">
        <v>20455.96</v>
      </c>
      <c r="K103" s="121">
        <v>3600</v>
      </c>
      <c r="L103" s="121">
        <v>5200</v>
      </c>
      <c r="M103" s="121">
        <v>8538</v>
      </c>
      <c r="N103" s="121"/>
      <c r="O103" s="121"/>
      <c r="P103" s="121">
        <v>11206.34</v>
      </c>
      <c r="Q103" s="121">
        <v>30682.550719999999</v>
      </c>
    </row>
    <row r="104" spans="1:17" x14ac:dyDescent="0.35">
      <c r="A104" s="384"/>
      <c r="B104" s="386"/>
      <c r="C104" s="198" t="s">
        <v>193</v>
      </c>
      <c r="D104" s="121" t="s">
        <v>77</v>
      </c>
      <c r="E104" s="121">
        <v>7</v>
      </c>
      <c r="F104" s="121">
        <v>196223.73</v>
      </c>
      <c r="G104" s="121">
        <v>34761.86</v>
      </c>
      <c r="H104" s="121"/>
      <c r="I104" s="121"/>
      <c r="J104" s="121">
        <v>39022.230000000003</v>
      </c>
      <c r="K104" s="121"/>
      <c r="L104" s="121">
        <v>11062</v>
      </c>
      <c r="M104" s="121"/>
      <c r="N104" s="121">
        <v>7493.34</v>
      </c>
      <c r="O104" s="121">
        <v>689.28</v>
      </c>
      <c r="P104" s="121">
        <v>11556.74</v>
      </c>
      <c r="Q104" s="121">
        <v>57607.230976000013</v>
      </c>
    </row>
    <row r="105" spans="1:17" x14ac:dyDescent="0.35">
      <c r="A105" s="384"/>
      <c r="B105" s="386"/>
      <c r="C105" s="198" t="s">
        <v>194</v>
      </c>
      <c r="D105" s="121" t="s">
        <v>77</v>
      </c>
      <c r="E105" s="121">
        <v>3</v>
      </c>
      <c r="F105" s="121">
        <v>76574.53</v>
      </c>
      <c r="G105" s="121">
        <v>15483.1</v>
      </c>
      <c r="H105" s="121"/>
      <c r="I105" s="121"/>
      <c r="J105" s="121">
        <v>14729.39</v>
      </c>
      <c r="K105" s="121"/>
      <c r="L105" s="121">
        <v>3350</v>
      </c>
      <c r="M105" s="121">
        <v>3256.6</v>
      </c>
      <c r="N105" s="121"/>
      <c r="O105" s="121">
        <v>9597.18</v>
      </c>
      <c r="P105" s="121">
        <v>10631.66</v>
      </c>
      <c r="Q105" s="121">
        <v>25603.854904000007</v>
      </c>
    </row>
    <row r="106" spans="1:17" x14ac:dyDescent="0.35">
      <c r="A106" s="384"/>
      <c r="B106" s="386">
        <v>2023</v>
      </c>
      <c r="C106" s="198" t="s">
        <v>189</v>
      </c>
      <c r="D106" s="121" t="s">
        <v>77</v>
      </c>
      <c r="E106" s="121">
        <v>40</v>
      </c>
      <c r="F106" s="121">
        <v>1889531.64</v>
      </c>
      <c r="G106" s="121">
        <v>364159.68</v>
      </c>
      <c r="H106" s="121"/>
      <c r="I106" s="121">
        <v>89902.11</v>
      </c>
      <c r="J106" s="121">
        <v>386947.54</v>
      </c>
      <c r="K106" s="121"/>
      <c r="L106" s="121">
        <v>79169.320000000007</v>
      </c>
      <c r="M106" s="121">
        <v>59324.2</v>
      </c>
      <c r="N106" s="121"/>
      <c r="O106" s="121">
        <v>414335.73</v>
      </c>
      <c r="P106" s="121">
        <v>236753.93</v>
      </c>
      <c r="Q106" s="121">
        <v>659363.04</v>
      </c>
    </row>
    <row r="107" spans="1:17" x14ac:dyDescent="0.35">
      <c r="A107" s="384"/>
      <c r="B107" s="386"/>
      <c r="C107" s="198" t="s">
        <v>463</v>
      </c>
      <c r="D107" s="121" t="s">
        <v>77</v>
      </c>
      <c r="E107" s="121">
        <v>4</v>
      </c>
      <c r="F107" s="121">
        <v>164367.47</v>
      </c>
      <c r="G107" s="121">
        <v>36464</v>
      </c>
      <c r="H107" s="121">
        <v>0</v>
      </c>
      <c r="I107" s="121">
        <v>22810</v>
      </c>
      <c r="J107" s="121">
        <v>47549.58</v>
      </c>
      <c r="K107" s="121">
        <v>14247.970000000001</v>
      </c>
      <c r="L107" s="121">
        <v>5576.1</v>
      </c>
      <c r="M107" s="121">
        <v>0</v>
      </c>
      <c r="N107" s="121">
        <v>0</v>
      </c>
      <c r="O107" s="121">
        <v>0</v>
      </c>
      <c r="P107" s="121">
        <v>17471.52</v>
      </c>
      <c r="Q107" s="121">
        <v>58231.291976000008</v>
      </c>
    </row>
    <row r="108" spans="1:17" x14ac:dyDescent="0.35">
      <c r="A108" s="384"/>
      <c r="B108" s="386"/>
      <c r="C108" s="198" t="s">
        <v>464</v>
      </c>
      <c r="D108" s="121" t="s">
        <v>77</v>
      </c>
      <c r="E108" s="121">
        <v>5</v>
      </c>
      <c r="F108" s="121">
        <v>179838.22999999998</v>
      </c>
      <c r="G108" s="121">
        <v>36030.93</v>
      </c>
      <c r="H108" s="121">
        <v>0</v>
      </c>
      <c r="I108" s="121">
        <v>0</v>
      </c>
      <c r="J108" s="121">
        <v>47198.15</v>
      </c>
      <c r="K108" s="121">
        <v>14377.33</v>
      </c>
      <c r="L108" s="121">
        <v>6960</v>
      </c>
      <c r="M108" s="121">
        <v>17096.79</v>
      </c>
      <c r="N108" s="121">
        <v>0</v>
      </c>
      <c r="O108" s="121">
        <v>0</v>
      </c>
      <c r="P108" s="121">
        <v>20589.98</v>
      </c>
      <c r="Q108" s="121">
        <v>59900.943367999993</v>
      </c>
    </row>
    <row r="109" spans="1:17" x14ac:dyDescent="0.35">
      <c r="A109" s="384"/>
      <c r="B109" s="386"/>
      <c r="C109" s="198" t="s">
        <v>191</v>
      </c>
      <c r="D109" s="121" t="s">
        <v>77</v>
      </c>
      <c r="E109" s="121">
        <v>5</v>
      </c>
      <c r="F109" s="121">
        <v>188508</v>
      </c>
      <c r="G109" s="121">
        <v>36660.5</v>
      </c>
      <c r="H109" s="121"/>
      <c r="I109" s="121"/>
      <c r="J109" s="121">
        <v>39789.26</v>
      </c>
      <c r="K109" s="121">
        <v>3459</v>
      </c>
      <c r="L109" s="121">
        <v>5400</v>
      </c>
      <c r="M109" s="121">
        <v>3985.66</v>
      </c>
      <c r="N109" s="121"/>
      <c r="O109" s="121"/>
      <c r="P109" s="121">
        <v>16107.22</v>
      </c>
      <c r="Q109" s="121">
        <v>56941.069672000005</v>
      </c>
    </row>
    <row r="110" spans="1:17" x14ac:dyDescent="0.35">
      <c r="A110" s="384"/>
      <c r="B110" s="386"/>
      <c r="C110" s="198" t="s">
        <v>465</v>
      </c>
      <c r="D110" s="121" t="s">
        <v>77</v>
      </c>
      <c r="E110" s="121">
        <v>12</v>
      </c>
      <c r="F110" s="121">
        <v>430811.65</v>
      </c>
      <c r="G110" s="121">
        <v>76646.649999999994</v>
      </c>
      <c r="H110" s="121">
        <v>0</v>
      </c>
      <c r="I110" s="121">
        <v>0</v>
      </c>
      <c r="J110" s="121">
        <v>88828.02</v>
      </c>
      <c r="K110" s="121">
        <v>11319</v>
      </c>
      <c r="L110" s="121">
        <v>9990</v>
      </c>
      <c r="M110" s="121">
        <v>3345.94</v>
      </c>
      <c r="N110" s="121">
        <v>0</v>
      </c>
      <c r="O110" s="121">
        <v>12519.26</v>
      </c>
      <c r="P110" s="121">
        <v>38512.54</v>
      </c>
      <c r="Q110" s="121">
        <v>131318.36636800002</v>
      </c>
    </row>
    <row r="111" spans="1:17" x14ac:dyDescent="0.35">
      <c r="A111" s="384"/>
      <c r="B111" s="386">
        <v>2024</v>
      </c>
      <c r="C111" s="198" t="s">
        <v>189</v>
      </c>
      <c r="D111" s="121" t="s">
        <v>77</v>
      </c>
      <c r="E111" s="121">
        <v>38</v>
      </c>
      <c r="F111" s="121">
        <v>2178939.12</v>
      </c>
      <c r="G111" s="121">
        <v>423321.51</v>
      </c>
      <c r="H111" s="121"/>
      <c r="I111" s="121">
        <v>80673.63</v>
      </c>
      <c r="J111" s="121">
        <v>492866.11</v>
      </c>
      <c r="K111" s="121"/>
      <c r="L111" s="121">
        <v>33960</v>
      </c>
      <c r="M111" s="121">
        <v>85487.35</v>
      </c>
      <c r="N111" s="121"/>
      <c r="O111" s="121">
        <v>627163.74</v>
      </c>
      <c r="P111" s="121">
        <v>244036.73</v>
      </c>
      <c r="Q111" s="121">
        <v>815626.98</v>
      </c>
    </row>
    <row r="112" spans="1:17" x14ac:dyDescent="0.35">
      <c r="A112" s="384"/>
      <c r="B112" s="386"/>
      <c r="C112" s="198" t="s">
        <v>463</v>
      </c>
      <c r="D112" s="121" t="s">
        <v>77</v>
      </c>
      <c r="E112" s="121">
        <v>4</v>
      </c>
      <c r="F112" s="121">
        <v>209094.81</v>
      </c>
      <c r="G112" s="121">
        <v>44376</v>
      </c>
      <c r="H112" s="121">
        <v>0</v>
      </c>
      <c r="I112" s="121">
        <v>36597.5</v>
      </c>
      <c r="J112" s="121">
        <v>64846.990000000005</v>
      </c>
      <c r="K112" s="121">
        <v>13619.48</v>
      </c>
      <c r="L112" s="121">
        <v>0</v>
      </c>
      <c r="M112" s="121">
        <v>50286.720000000001</v>
      </c>
      <c r="N112" s="121">
        <v>0</v>
      </c>
      <c r="O112" s="121">
        <v>0</v>
      </c>
      <c r="P112" s="121">
        <v>24513.989999999998</v>
      </c>
      <c r="Q112" s="121">
        <v>77194.778428000005</v>
      </c>
    </row>
    <row r="113" spans="1:17" x14ac:dyDescent="0.35">
      <c r="A113" s="384"/>
      <c r="B113" s="386"/>
      <c r="C113" s="198" t="s">
        <v>464</v>
      </c>
      <c r="D113" s="121" t="s">
        <v>77</v>
      </c>
      <c r="E113" s="121">
        <v>5</v>
      </c>
      <c r="F113" s="121">
        <v>212672.51</v>
      </c>
      <c r="G113" s="121">
        <v>40476.18</v>
      </c>
      <c r="H113" s="121">
        <v>0</v>
      </c>
      <c r="I113" s="121">
        <v>0</v>
      </c>
      <c r="J113" s="121">
        <v>50956.75</v>
      </c>
      <c r="K113" s="121">
        <v>13061.939999999999</v>
      </c>
      <c r="L113" s="121">
        <v>0</v>
      </c>
      <c r="M113" s="121">
        <v>0</v>
      </c>
      <c r="N113" s="121">
        <v>22733.61</v>
      </c>
      <c r="O113" s="121">
        <v>2897.84</v>
      </c>
      <c r="P113" s="121">
        <v>24309.3</v>
      </c>
      <c r="Q113" s="121">
        <v>67635.155727999998</v>
      </c>
    </row>
    <row r="114" spans="1:17" ht="29" x14ac:dyDescent="0.35">
      <c r="A114" s="384"/>
      <c r="B114" s="386"/>
      <c r="C114" s="198" t="s">
        <v>196</v>
      </c>
      <c r="D114" s="121" t="s">
        <v>77</v>
      </c>
      <c r="E114" s="121">
        <v>5</v>
      </c>
      <c r="F114" s="121">
        <v>242553.84</v>
      </c>
      <c r="G114" s="121">
        <v>45609.16</v>
      </c>
      <c r="H114" s="121"/>
      <c r="I114" s="121"/>
      <c r="J114" s="121">
        <v>51996.87</v>
      </c>
      <c r="K114" s="121"/>
      <c r="L114" s="121"/>
      <c r="M114" s="121"/>
      <c r="N114" s="121"/>
      <c r="O114" s="121">
        <v>122.88</v>
      </c>
      <c r="P114" s="121">
        <v>22359.93</v>
      </c>
      <c r="Q114" s="121">
        <v>71223.022352</v>
      </c>
    </row>
    <row r="115" spans="1:17" x14ac:dyDescent="0.35">
      <c r="A115" s="384"/>
      <c r="B115" s="386"/>
      <c r="C115" s="198" t="s">
        <v>465</v>
      </c>
      <c r="D115" s="121" t="s">
        <v>77</v>
      </c>
      <c r="E115" s="121">
        <v>12</v>
      </c>
      <c r="F115" s="121">
        <v>540385.11</v>
      </c>
      <c r="G115" s="121">
        <v>87978.72</v>
      </c>
      <c r="H115" s="121">
        <v>0</v>
      </c>
      <c r="I115" s="121">
        <v>0</v>
      </c>
      <c r="J115" s="121">
        <v>111333.70999999999</v>
      </c>
      <c r="K115" s="121">
        <v>4100</v>
      </c>
      <c r="L115" s="121">
        <v>0</v>
      </c>
      <c r="M115" s="121">
        <v>25124.25</v>
      </c>
      <c r="N115" s="121">
        <v>0</v>
      </c>
      <c r="O115" s="121">
        <v>15667.710000000001</v>
      </c>
      <c r="P115" s="121">
        <v>47608.39</v>
      </c>
      <c r="Q115" s="121">
        <v>158509.26289600003</v>
      </c>
    </row>
    <row r="116" spans="1:17" x14ac:dyDescent="0.35">
      <c r="A116" s="384"/>
      <c r="B116" s="386">
        <v>2025</v>
      </c>
      <c r="C116" s="198" t="s">
        <v>189</v>
      </c>
      <c r="D116" s="121" t="s">
        <v>77</v>
      </c>
      <c r="E116" s="121">
        <v>41</v>
      </c>
      <c r="F116" s="121">
        <v>2107559.92</v>
      </c>
      <c r="G116" s="121">
        <v>397109.87</v>
      </c>
      <c r="H116" s="121"/>
      <c r="I116" s="121">
        <v>100649.19</v>
      </c>
      <c r="J116" s="121">
        <v>305286.59999999998</v>
      </c>
      <c r="K116" s="121"/>
      <c r="L116" s="121">
        <v>38000</v>
      </c>
      <c r="M116" s="121">
        <v>62467.15</v>
      </c>
      <c r="N116" s="121">
        <v>28678.400000000001</v>
      </c>
      <c r="O116" s="121">
        <v>427289.61</v>
      </c>
      <c r="P116" s="121">
        <v>333319.49</v>
      </c>
      <c r="Q116" s="121">
        <v>707499.49</v>
      </c>
    </row>
    <row r="117" spans="1:17" x14ac:dyDescent="0.35">
      <c r="A117" s="384"/>
      <c r="B117" s="386"/>
      <c r="C117" s="198" t="s">
        <v>463</v>
      </c>
      <c r="D117" s="121" t="s">
        <v>77</v>
      </c>
      <c r="E117" s="121">
        <v>4</v>
      </c>
      <c r="F117" s="121">
        <v>195805.36</v>
      </c>
      <c r="G117" s="121">
        <v>41506.400000000001</v>
      </c>
      <c r="H117" s="121">
        <v>0</v>
      </c>
      <c r="I117" s="121">
        <v>36635.899999999994</v>
      </c>
      <c r="J117" s="121">
        <v>37675.03</v>
      </c>
      <c r="K117" s="121">
        <v>8235</v>
      </c>
      <c r="L117" s="121">
        <v>7300</v>
      </c>
      <c r="M117" s="121">
        <v>0</v>
      </c>
      <c r="N117" s="121">
        <v>0</v>
      </c>
      <c r="O117" s="121">
        <v>0</v>
      </c>
      <c r="P117" s="121">
        <v>30899.599999999999</v>
      </c>
      <c r="Q117" s="121">
        <v>70322.451756000009</v>
      </c>
    </row>
    <row r="118" spans="1:17" x14ac:dyDescent="0.35">
      <c r="A118" s="384"/>
      <c r="B118" s="386"/>
      <c r="C118" s="198" t="s">
        <v>464</v>
      </c>
      <c r="D118" s="121" t="s">
        <v>77</v>
      </c>
      <c r="E118" s="121">
        <v>5</v>
      </c>
      <c r="F118" s="121">
        <v>202983.16999999998</v>
      </c>
      <c r="G118" s="121">
        <v>41517.58</v>
      </c>
      <c r="H118" s="121">
        <v>0</v>
      </c>
      <c r="I118" s="121">
        <v>0</v>
      </c>
      <c r="J118" s="121">
        <v>27175.93</v>
      </c>
      <c r="K118" s="121">
        <v>9688</v>
      </c>
      <c r="L118" s="121">
        <v>5100</v>
      </c>
      <c r="M118" s="121">
        <v>0</v>
      </c>
      <c r="N118" s="121">
        <v>0</v>
      </c>
      <c r="O118" s="121">
        <v>0</v>
      </c>
      <c r="P118" s="121">
        <v>27245.739999999998</v>
      </c>
      <c r="Q118" s="121">
        <v>61612.726488000008</v>
      </c>
    </row>
    <row r="119" spans="1:17" ht="29" x14ac:dyDescent="0.35">
      <c r="A119" s="384"/>
      <c r="B119" s="386"/>
      <c r="C119" s="198" t="s">
        <v>196</v>
      </c>
      <c r="D119" s="121" t="s">
        <v>77</v>
      </c>
      <c r="E119" s="121">
        <v>5</v>
      </c>
      <c r="F119" s="121">
        <v>226995.11</v>
      </c>
      <c r="G119" s="121">
        <v>17827.87</v>
      </c>
      <c r="H119" s="121"/>
      <c r="I119" s="121"/>
      <c r="J119" s="121">
        <v>20203.57</v>
      </c>
      <c r="K119" s="121"/>
      <c r="L119" s="121"/>
      <c r="M119" s="121"/>
      <c r="N119" s="121"/>
      <c r="O119" s="121">
        <v>93.28</v>
      </c>
      <c r="P119" s="121">
        <v>27332.41</v>
      </c>
      <c r="Q119" s="121">
        <v>57437.619936000003</v>
      </c>
    </row>
    <row r="120" spans="1:17" ht="15" thickBot="1" x14ac:dyDescent="0.4">
      <c r="A120" s="390"/>
      <c r="B120" s="391"/>
      <c r="C120" s="199" t="s">
        <v>465</v>
      </c>
      <c r="D120" s="200" t="s">
        <v>77</v>
      </c>
      <c r="E120" s="200">
        <v>12</v>
      </c>
      <c r="F120" s="200">
        <v>495219.88</v>
      </c>
      <c r="G120" s="200">
        <v>85992.739999999991</v>
      </c>
      <c r="H120" s="200">
        <v>0</v>
      </c>
      <c r="I120" s="200">
        <v>0</v>
      </c>
      <c r="J120" s="200">
        <v>41889.230000000003</v>
      </c>
      <c r="K120" s="200">
        <v>3500</v>
      </c>
      <c r="L120" s="200">
        <v>4500</v>
      </c>
      <c r="M120" s="200">
        <v>5925.82</v>
      </c>
      <c r="N120" s="200">
        <v>0</v>
      </c>
      <c r="O120" s="200">
        <v>14660.560000000001</v>
      </c>
      <c r="P120" s="200">
        <v>58554.04</v>
      </c>
      <c r="Q120" s="200">
        <v>138327.75078000003</v>
      </c>
    </row>
    <row r="121" spans="1:17" x14ac:dyDescent="0.35">
      <c r="A121" s="392" t="s">
        <v>197</v>
      </c>
      <c r="B121" s="393">
        <v>2020</v>
      </c>
      <c r="C121" s="201" t="s">
        <v>198</v>
      </c>
      <c r="D121" s="125" t="s">
        <v>199</v>
      </c>
      <c r="E121" s="125">
        <v>12</v>
      </c>
      <c r="F121" s="125">
        <v>1239852</v>
      </c>
      <c r="G121" s="125">
        <v>217408</v>
      </c>
      <c r="H121" s="125">
        <v>0</v>
      </c>
      <c r="I121" s="125">
        <v>113609</v>
      </c>
      <c r="J121" s="125">
        <v>105728</v>
      </c>
      <c r="K121" s="125">
        <v>0</v>
      </c>
      <c r="L121" s="125">
        <v>25700</v>
      </c>
      <c r="M121" s="125">
        <v>44494</v>
      </c>
      <c r="N121" s="125">
        <v>0</v>
      </c>
      <c r="O121" s="125">
        <v>203167</v>
      </c>
      <c r="P121" s="125">
        <v>149686</v>
      </c>
      <c r="Q121" s="125">
        <v>611369</v>
      </c>
    </row>
    <row r="122" spans="1:17" x14ac:dyDescent="0.35">
      <c r="A122" s="384"/>
      <c r="B122" s="386"/>
      <c r="C122" s="198" t="s">
        <v>198</v>
      </c>
      <c r="D122" s="121" t="s">
        <v>77</v>
      </c>
      <c r="E122" s="121">
        <v>25</v>
      </c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x14ac:dyDescent="0.35">
      <c r="A123" s="384"/>
      <c r="B123" s="386"/>
      <c r="C123" s="198" t="s">
        <v>156</v>
      </c>
      <c r="D123" s="121" t="s">
        <v>77</v>
      </c>
      <c r="E123" s="121">
        <v>21</v>
      </c>
      <c r="F123" s="121">
        <v>730732</v>
      </c>
      <c r="G123" s="121">
        <v>137584</v>
      </c>
      <c r="H123" s="121">
        <v>0</v>
      </c>
      <c r="I123" s="121">
        <v>30900</v>
      </c>
      <c r="J123" s="121">
        <v>15004</v>
      </c>
      <c r="K123" s="121">
        <v>45660</v>
      </c>
      <c r="L123" s="121">
        <v>13700</v>
      </c>
      <c r="M123" s="121">
        <v>18660</v>
      </c>
      <c r="N123" s="121">
        <v>14704</v>
      </c>
      <c r="O123" s="121">
        <v>16197</v>
      </c>
      <c r="P123" s="121">
        <v>63235</v>
      </c>
      <c r="Q123" s="121"/>
    </row>
    <row r="124" spans="1:17" x14ac:dyDescent="0.35">
      <c r="A124" s="384"/>
      <c r="B124" s="386">
        <v>2021</v>
      </c>
      <c r="C124" s="198" t="s">
        <v>198</v>
      </c>
      <c r="D124" s="121" t="s">
        <v>199</v>
      </c>
      <c r="E124" s="121">
        <v>5</v>
      </c>
      <c r="F124" s="121">
        <v>1256538</v>
      </c>
      <c r="G124" s="121">
        <v>225944</v>
      </c>
      <c r="H124" s="121">
        <v>0</v>
      </c>
      <c r="I124" s="121">
        <v>120141</v>
      </c>
      <c r="J124" s="121">
        <v>115330</v>
      </c>
      <c r="K124" s="121">
        <v>0</v>
      </c>
      <c r="L124" s="121">
        <v>30300</v>
      </c>
      <c r="M124" s="121">
        <v>20728</v>
      </c>
      <c r="N124" s="121">
        <v>0</v>
      </c>
      <c r="O124" s="121">
        <v>271537</v>
      </c>
      <c r="P124" s="121">
        <v>156769</v>
      </c>
      <c r="Q124" s="121">
        <v>657312</v>
      </c>
    </row>
    <row r="125" spans="1:17" x14ac:dyDescent="0.35">
      <c r="A125" s="384"/>
      <c r="B125" s="386"/>
      <c r="C125" s="198" t="s">
        <v>198</v>
      </c>
      <c r="D125" s="121" t="s">
        <v>77</v>
      </c>
      <c r="E125" s="121">
        <v>29</v>
      </c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x14ac:dyDescent="0.35">
      <c r="A126" s="384"/>
      <c r="B126" s="386"/>
      <c r="C126" s="198" t="s">
        <v>156</v>
      </c>
      <c r="D126" s="121" t="s">
        <v>77</v>
      </c>
      <c r="E126" s="121">
        <v>21</v>
      </c>
      <c r="F126" s="121">
        <v>776278</v>
      </c>
      <c r="G126" s="121">
        <v>143063</v>
      </c>
      <c r="H126" s="121">
        <v>0</v>
      </c>
      <c r="I126" s="121">
        <v>30375</v>
      </c>
      <c r="J126" s="121">
        <v>33146</v>
      </c>
      <c r="K126" s="121">
        <v>73264</v>
      </c>
      <c r="L126" s="121">
        <v>13600</v>
      </c>
      <c r="M126" s="121">
        <v>15233</v>
      </c>
      <c r="N126" s="121">
        <v>0</v>
      </c>
      <c r="O126" s="121">
        <v>17600</v>
      </c>
      <c r="P126" s="121">
        <v>81373</v>
      </c>
      <c r="Q126" s="121"/>
    </row>
    <row r="127" spans="1:17" x14ac:dyDescent="0.35">
      <c r="A127" s="384"/>
      <c r="B127" s="386">
        <v>2022</v>
      </c>
      <c r="C127" s="198" t="s">
        <v>198</v>
      </c>
      <c r="D127" s="121" t="s">
        <v>199</v>
      </c>
      <c r="E127" s="121">
        <v>5</v>
      </c>
      <c r="F127" s="121">
        <v>1331439</v>
      </c>
      <c r="G127" s="121">
        <v>249805</v>
      </c>
      <c r="H127" s="121">
        <v>0</v>
      </c>
      <c r="I127" s="121">
        <v>120952</v>
      </c>
      <c r="J127" s="121">
        <v>132493</v>
      </c>
      <c r="K127" s="121">
        <v>0</v>
      </c>
      <c r="L127" s="121">
        <v>31900</v>
      </c>
      <c r="M127" s="121">
        <v>15611</v>
      </c>
      <c r="N127" s="121">
        <v>0</v>
      </c>
      <c r="O127" s="121">
        <v>338261</v>
      </c>
      <c r="P127" s="121">
        <v>169742</v>
      </c>
      <c r="Q127" s="121">
        <v>697136</v>
      </c>
    </row>
    <row r="128" spans="1:17" x14ac:dyDescent="0.35">
      <c r="A128" s="384"/>
      <c r="B128" s="386"/>
      <c r="C128" s="198" t="s">
        <v>198</v>
      </c>
      <c r="D128" s="121" t="s">
        <v>77</v>
      </c>
      <c r="E128" s="121">
        <v>29</v>
      </c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x14ac:dyDescent="0.35">
      <c r="A129" s="384"/>
      <c r="B129" s="386"/>
      <c r="C129" s="198" t="s">
        <v>156</v>
      </c>
      <c r="D129" s="121" t="s">
        <v>77</v>
      </c>
      <c r="E129" s="121">
        <v>21</v>
      </c>
      <c r="F129" s="121">
        <v>804045</v>
      </c>
      <c r="G129" s="121">
        <v>157394</v>
      </c>
      <c r="H129" s="121">
        <v>0</v>
      </c>
      <c r="I129" s="121">
        <v>39638</v>
      </c>
      <c r="J129" s="121">
        <v>53697</v>
      </c>
      <c r="K129" s="121">
        <v>7200</v>
      </c>
      <c r="L129" s="121">
        <v>30075</v>
      </c>
      <c r="M129" s="121">
        <v>3360</v>
      </c>
      <c r="N129" s="121">
        <v>7236</v>
      </c>
      <c r="O129" s="121">
        <v>18539</v>
      </c>
      <c r="P129" s="121">
        <v>83036</v>
      </c>
      <c r="Q129" s="121"/>
    </row>
    <row r="130" spans="1:17" x14ac:dyDescent="0.35">
      <c r="A130" s="384"/>
      <c r="B130" s="386">
        <v>2023</v>
      </c>
      <c r="C130" s="198" t="s">
        <v>198</v>
      </c>
      <c r="D130" s="121" t="s">
        <v>199</v>
      </c>
      <c r="E130" s="121">
        <v>4</v>
      </c>
      <c r="F130" s="121">
        <v>1548380</v>
      </c>
      <c r="G130" s="121">
        <v>288584</v>
      </c>
      <c r="H130" s="121">
        <v>0</v>
      </c>
      <c r="I130" s="121">
        <v>130449</v>
      </c>
      <c r="J130" s="121">
        <v>121463</v>
      </c>
      <c r="K130" s="121">
        <v>0</v>
      </c>
      <c r="L130" s="121">
        <v>31600</v>
      </c>
      <c r="M130" s="121">
        <v>89914</v>
      </c>
      <c r="N130" s="121">
        <v>45455</v>
      </c>
      <c r="O130" s="121">
        <v>375597</v>
      </c>
      <c r="P130" s="121">
        <v>183959</v>
      </c>
      <c r="Q130" s="121">
        <v>806929</v>
      </c>
    </row>
    <row r="131" spans="1:17" x14ac:dyDescent="0.35">
      <c r="A131" s="384"/>
      <c r="B131" s="386"/>
      <c r="C131" s="198" t="s">
        <v>198</v>
      </c>
      <c r="D131" s="121" t="s">
        <v>77</v>
      </c>
      <c r="E131" s="121">
        <v>31</v>
      </c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x14ac:dyDescent="0.35">
      <c r="A132" s="384"/>
      <c r="B132" s="386"/>
      <c r="C132" s="198" t="s">
        <v>156</v>
      </c>
      <c r="D132" s="121" t="s">
        <v>77</v>
      </c>
      <c r="E132" s="121">
        <v>21</v>
      </c>
      <c r="F132" s="121">
        <v>958952</v>
      </c>
      <c r="G132" s="121">
        <v>183449</v>
      </c>
      <c r="H132" s="121">
        <v>0</v>
      </c>
      <c r="I132" s="121">
        <v>41340</v>
      </c>
      <c r="J132" s="121">
        <v>57351</v>
      </c>
      <c r="K132" s="121">
        <v>4300</v>
      </c>
      <c r="L132" s="121">
        <v>34610</v>
      </c>
      <c r="M132" s="121">
        <v>42249</v>
      </c>
      <c r="N132" s="121">
        <v>25932</v>
      </c>
      <c r="O132" s="121">
        <v>13116</v>
      </c>
      <c r="P132" s="121">
        <v>91476</v>
      </c>
      <c r="Q132" s="121"/>
    </row>
    <row r="133" spans="1:17" x14ac:dyDescent="0.35">
      <c r="A133" s="384"/>
      <c r="B133" s="386">
        <v>2024</v>
      </c>
      <c r="C133" s="198" t="s">
        <v>198</v>
      </c>
      <c r="D133" s="121" t="s">
        <v>199</v>
      </c>
      <c r="E133" s="121">
        <v>7</v>
      </c>
      <c r="F133" s="121">
        <v>2124112</v>
      </c>
      <c r="G133" s="121">
        <v>379093</v>
      </c>
      <c r="H133" s="121">
        <v>0</v>
      </c>
      <c r="I133" s="121">
        <v>165018</v>
      </c>
      <c r="J133" s="121">
        <v>166415</v>
      </c>
      <c r="K133" s="121">
        <v>0</v>
      </c>
      <c r="L133" s="121">
        <v>35200</v>
      </c>
      <c r="M133" s="121">
        <v>58206</v>
      </c>
      <c r="N133" s="121">
        <v>0</v>
      </c>
      <c r="O133" s="121">
        <v>594550</v>
      </c>
      <c r="P133" s="121">
        <v>207757</v>
      </c>
      <c r="Q133" s="121">
        <v>1056987</v>
      </c>
    </row>
    <row r="134" spans="1:17" x14ac:dyDescent="0.35">
      <c r="A134" s="384"/>
      <c r="B134" s="386"/>
      <c r="C134" s="198" t="s">
        <v>198</v>
      </c>
      <c r="D134" s="121" t="s">
        <v>77</v>
      </c>
      <c r="E134" s="121">
        <v>30</v>
      </c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x14ac:dyDescent="0.35">
      <c r="A135" s="384"/>
      <c r="B135" s="386"/>
      <c r="C135" s="198" t="s">
        <v>156</v>
      </c>
      <c r="D135" s="121" t="s">
        <v>77</v>
      </c>
      <c r="E135" s="121">
        <v>21</v>
      </c>
      <c r="F135" s="121">
        <v>1153284</v>
      </c>
      <c r="G135" s="121">
        <v>223291</v>
      </c>
      <c r="H135" s="121">
        <v>0</v>
      </c>
      <c r="I135" s="121">
        <v>46401</v>
      </c>
      <c r="J135" s="121">
        <v>47227</v>
      </c>
      <c r="K135" s="121">
        <v>21275</v>
      </c>
      <c r="L135" s="121">
        <v>13200</v>
      </c>
      <c r="M135" s="121">
        <v>28485</v>
      </c>
      <c r="N135" s="121">
        <v>15840</v>
      </c>
      <c r="O135" s="121">
        <v>77342</v>
      </c>
      <c r="P135" s="121">
        <v>108335</v>
      </c>
      <c r="Q135" s="121"/>
    </row>
    <row r="136" spans="1:17" x14ac:dyDescent="0.35">
      <c r="A136" s="384"/>
      <c r="B136" s="386">
        <v>2025</v>
      </c>
      <c r="C136" s="198" t="s">
        <v>198</v>
      </c>
      <c r="D136" s="121" t="s">
        <v>199</v>
      </c>
      <c r="E136" s="121">
        <v>10</v>
      </c>
      <c r="F136" s="121">
        <v>1888980</v>
      </c>
      <c r="G136" s="121">
        <v>332554</v>
      </c>
      <c r="H136" s="121">
        <v>0</v>
      </c>
      <c r="I136" s="121">
        <v>144594</v>
      </c>
      <c r="J136" s="121">
        <v>114313</v>
      </c>
      <c r="K136" s="121">
        <v>0</v>
      </c>
      <c r="L136" s="121">
        <v>0</v>
      </c>
      <c r="M136" s="121">
        <v>78249</v>
      </c>
      <c r="N136" s="121">
        <v>23610</v>
      </c>
      <c r="O136" s="121">
        <v>429730</v>
      </c>
      <c r="P136" s="121">
        <v>291110</v>
      </c>
      <c r="Q136" s="121">
        <v>929754</v>
      </c>
    </row>
    <row r="137" spans="1:17" x14ac:dyDescent="0.35">
      <c r="A137" s="384"/>
      <c r="B137" s="386"/>
      <c r="C137" s="198" t="s">
        <v>198</v>
      </c>
      <c r="D137" s="121" t="s">
        <v>77</v>
      </c>
      <c r="E137" s="121">
        <v>30</v>
      </c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5" thickBot="1" x14ac:dyDescent="0.4">
      <c r="A138" s="390"/>
      <c r="B138" s="391"/>
      <c r="C138" s="199" t="s">
        <v>156</v>
      </c>
      <c r="D138" s="200" t="s">
        <v>77</v>
      </c>
      <c r="E138" s="200">
        <v>22</v>
      </c>
      <c r="F138" s="200">
        <v>1023945</v>
      </c>
      <c r="G138" s="200">
        <v>199430</v>
      </c>
      <c r="H138" s="200"/>
      <c r="I138" s="200">
        <v>48690</v>
      </c>
      <c r="J138" s="200">
        <v>100306</v>
      </c>
      <c r="K138" s="200">
        <v>18270</v>
      </c>
      <c r="L138" s="200">
        <v>0</v>
      </c>
      <c r="M138" s="200">
        <v>40401</v>
      </c>
      <c r="N138" s="200">
        <v>0</v>
      </c>
      <c r="O138" s="200">
        <v>16744</v>
      </c>
      <c r="P138" s="200">
        <v>129539</v>
      </c>
      <c r="Q138" s="200"/>
    </row>
    <row r="139" spans="1:17" x14ac:dyDescent="0.35">
      <c r="A139" s="392" t="s">
        <v>200</v>
      </c>
      <c r="B139" s="393">
        <v>2020</v>
      </c>
      <c r="C139" s="201" t="s">
        <v>157</v>
      </c>
      <c r="D139" s="125" t="s">
        <v>201</v>
      </c>
      <c r="E139" s="125">
        <v>40</v>
      </c>
      <c r="F139" s="125">
        <v>1375643.24</v>
      </c>
      <c r="G139" s="125">
        <v>169661.46</v>
      </c>
      <c r="H139" s="125"/>
      <c r="I139" s="125">
        <v>67486.47</v>
      </c>
      <c r="J139" s="125"/>
      <c r="K139" s="125"/>
      <c r="L139" s="125">
        <v>23000</v>
      </c>
      <c r="M139" s="125">
        <v>18040.5</v>
      </c>
      <c r="N139" s="125"/>
      <c r="O139" s="125">
        <v>515947.16</v>
      </c>
      <c r="P139" s="125">
        <v>139039.98000000001</v>
      </c>
      <c r="Q139" s="125">
        <v>460396.52</v>
      </c>
    </row>
    <row r="140" spans="1:17" x14ac:dyDescent="0.35">
      <c r="A140" s="384"/>
      <c r="B140" s="386"/>
      <c r="C140" s="198" t="s">
        <v>202</v>
      </c>
      <c r="D140" s="121" t="s">
        <v>203</v>
      </c>
      <c r="E140" s="121">
        <v>6</v>
      </c>
      <c r="F140" s="121">
        <v>231591.83</v>
      </c>
      <c r="G140" s="121">
        <v>47220</v>
      </c>
      <c r="H140" s="121"/>
      <c r="I140" s="121">
        <v>23126.5</v>
      </c>
      <c r="J140" s="121"/>
      <c r="K140" s="121">
        <v>16011.6</v>
      </c>
      <c r="L140" s="121">
        <v>11000</v>
      </c>
      <c r="M140" s="121"/>
      <c r="N140" s="121"/>
      <c r="O140" s="121"/>
      <c r="P140" s="121">
        <v>24145.53</v>
      </c>
      <c r="Q140" s="121">
        <v>69347.95</v>
      </c>
    </row>
    <row r="141" spans="1:17" x14ac:dyDescent="0.35">
      <c r="A141" s="384"/>
      <c r="B141" s="386"/>
      <c r="C141" s="198" t="s">
        <v>172</v>
      </c>
      <c r="D141" s="121" t="s">
        <v>203</v>
      </c>
      <c r="E141" s="121">
        <v>17</v>
      </c>
      <c r="F141" s="121">
        <v>456455.61</v>
      </c>
      <c r="G141" s="121">
        <v>78654.95</v>
      </c>
      <c r="H141" s="121"/>
      <c r="I141" s="121"/>
      <c r="J141" s="121"/>
      <c r="K141" s="121">
        <v>29325.14</v>
      </c>
      <c r="L141" s="121">
        <v>26000</v>
      </c>
      <c r="M141" s="121">
        <v>4545</v>
      </c>
      <c r="N141" s="121"/>
      <c r="O141" s="121">
        <v>257.57</v>
      </c>
      <c r="P141" s="121">
        <v>40480.01</v>
      </c>
      <c r="Q141" s="121">
        <v>123962.43</v>
      </c>
    </row>
    <row r="142" spans="1:17" x14ac:dyDescent="0.35">
      <c r="A142" s="384"/>
      <c r="B142" s="386">
        <v>2021</v>
      </c>
      <c r="C142" s="198" t="s">
        <v>157</v>
      </c>
      <c r="D142" s="121" t="s">
        <v>201</v>
      </c>
      <c r="E142" s="121">
        <v>41</v>
      </c>
      <c r="F142" s="121">
        <v>1529917.95</v>
      </c>
      <c r="G142" s="121">
        <v>192125.2</v>
      </c>
      <c r="H142" s="121"/>
      <c r="I142" s="121">
        <v>80415.92</v>
      </c>
      <c r="J142" s="121"/>
      <c r="K142" s="121"/>
      <c r="L142" s="121">
        <v>34000</v>
      </c>
      <c r="M142" s="121">
        <v>10936.28</v>
      </c>
      <c r="N142" s="121"/>
      <c r="O142" s="121">
        <v>557430.73</v>
      </c>
      <c r="P142" s="121">
        <v>165588.76999999999</v>
      </c>
      <c r="Q142" s="121">
        <v>503999.05</v>
      </c>
    </row>
    <row r="143" spans="1:17" x14ac:dyDescent="0.35">
      <c r="A143" s="384"/>
      <c r="B143" s="386"/>
      <c r="C143" s="198" t="s">
        <v>202</v>
      </c>
      <c r="D143" s="121" t="s">
        <v>203</v>
      </c>
      <c r="E143" s="121">
        <v>6</v>
      </c>
      <c r="F143" s="121">
        <v>248725.58</v>
      </c>
      <c r="G143" s="121">
        <v>51038.75</v>
      </c>
      <c r="H143" s="121"/>
      <c r="I143" s="121">
        <v>26899.5</v>
      </c>
      <c r="J143" s="121"/>
      <c r="K143" s="121">
        <v>44117.22</v>
      </c>
      <c r="L143" s="121">
        <v>11500</v>
      </c>
      <c r="M143" s="121">
        <v>17943</v>
      </c>
      <c r="N143" s="121">
        <v>7980</v>
      </c>
      <c r="O143" s="121"/>
      <c r="P143" s="121">
        <v>26396.560000000001</v>
      </c>
      <c r="Q143" s="121">
        <v>80264.28</v>
      </c>
    </row>
    <row r="144" spans="1:17" x14ac:dyDescent="0.35">
      <c r="A144" s="384"/>
      <c r="B144" s="386"/>
      <c r="C144" s="198" t="s">
        <v>172</v>
      </c>
      <c r="D144" s="121" t="s">
        <v>203</v>
      </c>
      <c r="E144" s="121">
        <v>17</v>
      </c>
      <c r="F144" s="121">
        <v>480455.58</v>
      </c>
      <c r="G144" s="121">
        <v>93997.440000000002</v>
      </c>
      <c r="H144" s="121"/>
      <c r="I144" s="121"/>
      <c r="J144" s="121"/>
      <c r="K144" s="121">
        <v>84178.9</v>
      </c>
      <c r="L144" s="121">
        <v>25500</v>
      </c>
      <c r="M144" s="121">
        <v>11760</v>
      </c>
      <c r="N144" s="121">
        <v>6720</v>
      </c>
      <c r="O144" s="121">
        <v>1789.14</v>
      </c>
      <c r="P144" s="121">
        <v>43776.34</v>
      </c>
      <c r="Q144" s="121">
        <v>143963.89000000001</v>
      </c>
    </row>
    <row r="145" spans="1:17" x14ac:dyDescent="0.35">
      <c r="A145" s="384"/>
      <c r="B145" s="386">
        <v>2022</v>
      </c>
      <c r="C145" s="198" t="s">
        <v>157</v>
      </c>
      <c r="D145" s="121" t="s">
        <v>201</v>
      </c>
      <c r="E145" s="121">
        <v>41</v>
      </c>
      <c r="F145" s="121">
        <v>1723477.71</v>
      </c>
      <c r="G145" s="121">
        <v>219112.14</v>
      </c>
      <c r="H145" s="121"/>
      <c r="I145" s="121">
        <v>80848.89</v>
      </c>
      <c r="J145" s="121"/>
      <c r="K145" s="121"/>
      <c r="L145" s="121">
        <v>39820</v>
      </c>
      <c r="M145" s="121">
        <v>79637.45</v>
      </c>
      <c r="N145" s="121"/>
      <c r="O145" s="121">
        <v>613430.71</v>
      </c>
      <c r="P145" s="121">
        <v>169092.7</v>
      </c>
      <c r="Q145" s="121">
        <v>563569.88</v>
      </c>
    </row>
    <row r="146" spans="1:17" x14ac:dyDescent="0.35">
      <c r="A146" s="384"/>
      <c r="B146" s="386"/>
      <c r="C146" s="198" t="s">
        <v>202</v>
      </c>
      <c r="D146" s="121" t="s">
        <v>203</v>
      </c>
      <c r="E146" s="121">
        <v>6</v>
      </c>
      <c r="F146" s="121">
        <v>266828.14</v>
      </c>
      <c r="G146" s="121">
        <v>54096</v>
      </c>
      <c r="H146" s="121"/>
      <c r="I146" s="121">
        <v>27887</v>
      </c>
      <c r="J146" s="121"/>
      <c r="K146" s="121">
        <v>12301.24</v>
      </c>
      <c r="L146" s="121">
        <v>16800</v>
      </c>
      <c r="M146" s="121">
        <v>12726</v>
      </c>
      <c r="N146" s="121"/>
      <c r="O146" s="121"/>
      <c r="P146" s="121">
        <v>29689.72</v>
      </c>
      <c r="Q146" s="121">
        <v>80053.05</v>
      </c>
    </row>
    <row r="147" spans="1:17" x14ac:dyDescent="0.35">
      <c r="A147" s="384"/>
      <c r="B147" s="386"/>
      <c r="C147" s="198" t="s">
        <v>172</v>
      </c>
      <c r="D147" s="121" t="s">
        <v>203</v>
      </c>
      <c r="E147" s="121">
        <v>18</v>
      </c>
      <c r="F147" s="121">
        <v>539440</v>
      </c>
      <c r="G147" s="121">
        <v>110933.17</v>
      </c>
      <c r="H147" s="121"/>
      <c r="I147" s="121"/>
      <c r="J147" s="121"/>
      <c r="K147" s="121">
        <v>28700.959999999999</v>
      </c>
      <c r="L147" s="121">
        <v>39000</v>
      </c>
      <c r="M147" s="121"/>
      <c r="N147" s="121"/>
      <c r="O147" s="121">
        <v>2748.83</v>
      </c>
      <c r="P147" s="121">
        <v>50044.57</v>
      </c>
      <c r="Q147" s="121">
        <v>156686.88</v>
      </c>
    </row>
    <row r="148" spans="1:17" x14ac:dyDescent="0.35">
      <c r="A148" s="384"/>
      <c r="B148" s="386">
        <v>2023</v>
      </c>
      <c r="C148" s="198" t="s">
        <v>157</v>
      </c>
      <c r="D148" s="121" t="s">
        <v>201</v>
      </c>
      <c r="E148" s="121">
        <v>49</v>
      </c>
      <c r="F148" s="121">
        <v>2141623.5099999998</v>
      </c>
      <c r="G148" s="121">
        <v>263548.59000000003</v>
      </c>
      <c r="H148" s="121"/>
      <c r="I148" s="121">
        <v>86978.78</v>
      </c>
      <c r="J148" s="121"/>
      <c r="K148" s="121"/>
      <c r="L148" s="121">
        <v>115625</v>
      </c>
      <c r="M148" s="121">
        <v>37000.85</v>
      </c>
      <c r="N148" s="121"/>
      <c r="O148" s="121">
        <v>675181.28</v>
      </c>
      <c r="P148" s="121">
        <v>193858.22</v>
      </c>
      <c r="Q148" s="121">
        <v>674937.04</v>
      </c>
    </row>
    <row r="149" spans="1:17" x14ac:dyDescent="0.35">
      <c r="A149" s="384"/>
      <c r="B149" s="386"/>
      <c r="C149" s="198" t="s">
        <v>202</v>
      </c>
      <c r="D149" s="121" t="s">
        <v>203</v>
      </c>
      <c r="E149" s="121">
        <v>6</v>
      </c>
      <c r="F149" s="121">
        <v>294160.65000000002</v>
      </c>
      <c r="G149" s="121">
        <v>61645.99</v>
      </c>
      <c r="H149" s="121"/>
      <c r="I149" s="121">
        <v>26307</v>
      </c>
      <c r="J149" s="121"/>
      <c r="K149" s="121">
        <v>49113.58</v>
      </c>
      <c r="L149" s="121">
        <v>21500</v>
      </c>
      <c r="M149" s="121">
        <v>35745</v>
      </c>
      <c r="N149" s="121">
        <v>9636</v>
      </c>
      <c r="O149" s="121"/>
      <c r="P149" s="121">
        <v>30504.57</v>
      </c>
      <c r="Q149" s="121">
        <v>94906.72</v>
      </c>
    </row>
    <row r="150" spans="1:17" x14ac:dyDescent="0.35">
      <c r="A150" s="384"/>
      <c r="B150" s="386"/>
      <c r="C150" s="198" t="s">
        <v>172</v>
      </c>
      <c r="D150" s="121" t="s">
        <v>203</v>
      </c>
      <c r="E150" s="121">
        <v>18</v>
      </c>
      <c r="F150" s="121">
        <v>650431.68999999994</v>
      </c>
      <c r="G150" s="121">
        <v>104740.66</v>
      </c>
      <c r="H150" s="121"/>
      <c r="I150" s="121"/>
      <c r="J150" s="121"/>
      <c r="K150" s="121">
        <v>72877.8</v>
      </c>
      <c r="L150" s="121">
        <v>38000</v>
      </c>
      <c r="M150" s="121">
        <v>4332.87</v>
      </c>
      <c r="N150" s="121">
        <v>30528.04</v>
      </c>
      <c r="O150" s="121">
        <v>1750.79</v>
      </c>
      <c r="P150" s="121">
        <v>51834.98</v>
      </c>
      <c r="Q150" s="121">
        <v>180872.89</v>
      </c>
    </row>
    <row r="151" spans="1:17" x14ac:dyDescent="0.35">
      <c r="A151" s="384"/>
      <c r="B151" s="386">
        <v>2024</v>
      </c>
      <c r="C151" s="198" t="s">
        <v>157</v>
      </c>
      <c r="D151" s="121" t="s">
        <v>201</v>
      </c>
      <c r="E151" s="121">
        <v>47</v>
      </c>
      <c r="F151" s="121">
        <v>2869450.81</v>
      </c>
      <c r="G151" s="121">
        <v>365409.34</v>
      </c>
      <c r="H151" s="121"/>
      <c r="I151" s="121">
        <v>114119.3</v>
      </c>
      <c r="J151" s="121"/>
      <c r="K151" s="121"/>
      <c r="L151" s="121">
        <v>58000</v>
      </c>
      <c r="M151" s="121">
        <v>44420.7</v>
      </c>
      <c r="N151" s="121"/>
      <c r="O151" s="121">
        <v>1025181.02</v>
      </c>
      <c r="P151" s="121">
        <v>230474.69</v>
      </c>
      <c r="Q151" s="121">
        <v>918095.78</v>
      </c>
    </row>
    <row r="152" spans="1:17" x14ac:dyDescent="0.35">
      <c r="A152" s="384"/>
      <c r="B152" s="386"/>
      <c r="C152" s="198" t="s">
        <v>202</v>
      </c>
      <c r="D152" s="121" t="s">
        <v>203</v>
      </c>
      <c r="E152" s="121">
        <v>6</v>
      </c>
      <c r="F152" s="121">
        <v>366129.56</v>
      </c>
      <c r="G152" s="121">
        <v>73276.800000000003</v>
      </c>
      <c r="H152" s="121"/>
      <c r="I152" s="121">
        <v>34860.5</v>
      </c>
      <c r="J152" s="121"/>
      <c r="K152" s="121">
        <v>53000</v>
      </c>
      <c r="L152" s="121">
        <v>36200</v>
      </c>
      <c r="M152" s="121"/>
      <c r="N152" s="121"/>
      <c r="O152" s="121"/>
      <c r="P152" s="121">
        <v>35267.370000000003</v>
      </c>
      <c r="Q152" s="121">
        <v>117591.4</v>
      </c>
    </row>
    <row r="153" spans="1:17" x14ac:dyDescent="0.35">
      <c r="A153" s="384"/>
      <c r="B153" s="386"/>
      <c r="C153" s="198" t="s">
        <v>172</v>
      </c>
      <c r="D153" s="121" t="s">
        <v>203</v>
      </c>
      <c r="E153" s="121">
        <v>17</v>
      </c>
      <c r="F153" s="121">
        <v>778718.36</v>
      </c>
      <c r="G153" s="121">
        <v>121932.92</v>
      </c>
      <c r="H153" s="121"/>
      <c r="I153" s="121"/>
      <c r="J153" s="121"/>
      <c r="K153" s="121">
        <v>90823.05</v>
      </c>
      <c r="L153" s="121">
        <v>59800</v>
      </c>
      <c r="M153" s="121">
        <v>52869.36</v>
      </c>
      <c r="N153" s="121"/>
      <c r="O153" s="121">
        <v>2009.64</v>
      </c>
      <c r="P153" s="121">
        <v>60617.75</v>
      </c>
      <c r="Q153" s="121">
        <v>218770.3</v>
      </c>
    </row>
    <row r="154" spans="1:17" x14ac:dyDescent="0.35">
      <c r="A154" s="384"/>
      <c r="B154" s="386">
        <v>2025</v>
      </c>
      <c r="C154" s="198" t="s">
        <v>157</v>
      </c>
      <c r="D154" s="121" t="s">
        <v>201</v>
      </c>
      <c r="E154" s="121">
        <v>45</v>
      </c>
      <c r="F154" s="121">
        <v>2451425.4700000002</v>
      </c>
      <c r="G154" s="121">
        <v>377057.85</v>
      </c>
      <c r="H154" s="121"/>
      <c r="I154" s="121">
        <v>109623.42</v>
      </c>
      <c r="J154" s="121"/>
      <c r="K154" s="121"/>
      <c r="L154" s="121">
        <v>2000</v>
      </c>
      <c r="M154" s="121">
        <v>41214.43</v>
      </c>
      <c r="N154" s="121"/>
      <c r="O154" s="121">
        <v>639995.82999999996</v>
      </c>
      <c r="P154" s="121">
        <v>321742.37</v>
      </c>
      <c r="Q154" s="121">
        <v>768190.87</v>
      </c>
    </row>
    <row r="155" spans="1:17" x14ac:dyDescent="0.35">
      <c r="A155" s="384"/>
      <c r="B155" s="386"/>
      <c r="C155" s="198" t="s">
        <v>202</v>
      </c>
      <c r="D155" s="121" t="s">
        <v>203</v>
      </c>
      <c r="E155" s="121">
        <v>6</v>
      </c>
      <c r="F155" s="121">
        <v>314541.40000000002</v>
      </c>
      <c r="G155" s="121">
        <v>65480</v>
      </c>
      <c r="H155" s="121"/>
      <c r="I155" s="121">
        <v>47599.99</v>
      </c>
      <c r="J155" s="121"/>
      <c r="K155" s="121">
        <v>15000</v>
      </c>
      <c r="L155" s="121">
        <v>12000</v>
      </c>
      <c r="M155" s="121"/>
      <c r="N155" s="121"/>
      <c r="O155" s="121"/>
      <c r="P155" s="121">
        <v>44754.32</v>
      </c>
      <c r="Q155" s="121">
        <v>89113.98</v>
      </c>
    </row>
    <row r="156" spans="1:17" ht="15" thickBot="1" x14ac:dyDescent="0.4">
      <c r="A156" s="390"/>
      <c r="B156" s="391"/>
      <c r="C156" s="199" t="s">
        <v>172</v>
      </c>
      <c r="D156" s="200" t="s">
        <v>203</v>
      </c>
      <c r="E156" s="200">
        <v>17</v>
      </c>
      <c r="F156" s="200">
        <v>703025.42</v>
      </c>
      <c r="G156" s="200">
        <v>108112.49</v>
      </c>
      <c r="H156" s="200"/>
      <c r="I156" s="200"/>
      <c r="J156" s="200"/>
      <c r="K156" s="200">
        <v>40469.17</v>
      </c>
      <c r="L156" s="200">
        <v>34500</v>
      </c>
      <c r="M156" s="200">
        <v>11304</v>
      </c>
      <c r="N156" s="200">
        <v>34686</v>
      </c>
      <c r="O156" s="200">
        <v>1742.72</v>
      </c>
      <c r="P156" s="200">
        <v>79066.509999999995</v>
      </c>
      <c r="Q156" s="200">
        <v>184333.78</v>
      </c>
    </row>
    <row r="157" spans="1:17" x14ac:dyDescent="0.35">
      <c r="A157" s="392" t="s">
        <v>204</v>
      </c>
      <c r="B157" s="393">
        <v>2020</v>
      </c>
      <c r="C157" s="201" t="s">
        <v>151</v>
      </c>
      <c r="D157" s="125" t="s">
        <v>205</v>
      </c>
      <c r="E157" s="125">
        <v>32</v>
      </c>
      <c r="F157" s="125">
        <v>950617.74</v>
      </c>
      <c r="G157" s="125">
        <v>107105.84</v>
      </c>
      <c r="H157" s="125"/>
      <c r="I157" s="125">
        <v>38944.6</v>
      </c>
      <c r="J157" s="125">
        <v>94252.67</v>
      </c>
      <c r="K157" s="125">
        <v>3827.12</v>
      </c>
      <c r="L157" s="125">
        <v>24000</v>
      </c>
      <c r="M157" s="125">
        <v>22837.01</v>
      </c>
      <c r="N157" s="125"/>
      <c r="O157" s="125">
        <v>13130.34</v>
      </c>
      <c r="P157" s="125">
        <v>156193.45000000001</v>
      </c>
      <c r="Q157" s="125">
        <v>267210.40000000002</v>
      </c>
    </row>
    <row r="158" spans="1:17" x14ac:dyDescent="0.35">
      <c r="A158" s="384"/>
      <c r="B158" s="386"/>
      <c r="C158" s="198" t="s">
        <v>202</v>
      </c>
      <c r="D158" s="121" t="s">
        <v>20</v>
      </c>
      <c r="E158" s="121">
        <v>6</v>
      </c>
      <c r="F158" s="121">
        <v>121957.88</v>
      </c>
      <c r="G158" s="121">
        <v>23977.5</v>
      </c>
      <c r="H158" s="121"/>
      <c r="I158" s="121">
        <v>9051</v>
      </c>
      <c r="J158" s="121">
        <v>29119.53</v>
      </c>
      <c r="K158" s="121">
        <v>6585</v>
      </c>
      <c r="L158" s="121">
        <v>4400</v>
      </c>
      <c r="M158" s="121"/>
      <c r="N158" s="121"/>
      <c r="O158" s="121">
        <v>2327.5</v>
      </c>
      <c r="P158" s="121">
        <v>20993.91</v>
      </c>
      <c r="Q158" s="121">
        <v>41212.480000000003</v>
      </c>
    </row>
    <row r="159" spans="1:17" x14ac:dyDescent="0.35">
      <c r="A159" s="384"/>
      <c r="B159" s="386"/>
      <c r="C159" s="198" t="s">
        <v>172</v>
      </c>
      <c r="D159" s="121" t="s">
        <v>20</v>
      </c>
      <c r="E159" s="121">
        <v>14</v>
      </c>
      <c r="F159" s="121">
        <v>227413.56</v>
      </c>
      <c r="G159" s="121">
        <v>46879.06</v>
      </c>
      <c r="H159" s="121"/>
      <c r="I159" s="121"/>
      <c r="J159" s="121">
        <v>51887.42</v>
      </c>
      <c r="K159" s="121"/>
      <c r="L159" s="121">
        <v>6500</v>
      </c>
      <c r="M159" s="121">
        <v>10935</v>
      </c>
      <c r="N159" s="121"/>
      <c r="O159" s="121"/>
      <c r="P159" s="121">
        <v>36175.14</v>
      </c>
      <c r="Q159" s="121">
        <v>68290.11</v>
      </c>
    </row>
    <row r="160" spans="1:17" x14ac:dyDescent="0.35">
      <c r="A160" s="384"/>
      <c r="B160" s="386">
        <v>2021</v>
      </c>
      <c r="C160" s="198" t="s">
        <v>151</v>
      </c>
      <c r="D160" s="121" t="s">
        <v>205</v>
      </c>
      <c r="E160" s="121">
        <v>38</v>
      </c>
      <c r="F160" s="121">
        <v>1714060.03</v>
      </c>
      <c r="G160" s="121">
        <v>209604.69</v>
      </c>
      <c r="H160" s="121"/>
      <c r="I160" s="121">
        <v>72923.23</v>
      </c>
      <c r="J160" s="121">
        <v>137541.74</v>
      </c>
      <c r="K160" s="121">
        <v>6971.52</v>
      </c>
      <c r="L160" s="121">
        <v>26800</v>
      </c>
      <c r="M160" s="121">
        <v>14705.14</v>
      </c>
      <c r="N160" s="121"/>
      <c r="O160" s="121">
        <v>46889.07</v>
      </c>
      <c r="P160" s="121">
        <v>171374.69</v>
      </c>
      <c r="Q160" s="121">
        <v>454426.93</v>
      </c>
    </row>
    <row r="161" spans="1:17" x14ac:dyDescent="0.35">
      <c r="A161" s="384"/>
      <c r="B161" s="386"/>
      <c r="C161" s="198" t="s">
        <v>206</v>
      </c>
      <c r="D161" s="121" t="s">
        <v>20</v>
      </c>
      <c r="E161" s="121">
        <v>6</v>
      </c>
      <c r="F161" s="121">
        <v>256401.25</v>
      </c>
      <c r="G161" s="121">
        <v>41305.83</v>
      </c>
      <c r="H161" s="121"/>
      <c r="I161" s="121">
        <v>17980</v>
      </c>
      <c r="J161" s="121">
        <v>45587.62</v>
      </c>
      <c r="K161" s="121">
        <v>4260</v>
      </c>
      <c r="L161" s="121">
        <v>3100</v>
      </c>
      <c r="M161" s="121"/>
      <c r="N161" s="121">
        <v>13250</v>
      </c>
      <c r="O161" s="121">
        <v>3990</v>
      </c>
      <c r="P161" s="121">
        <v>26315.55</v>
      </c>
      <c r="Q161" s="121">
        <v>74907.06</v>
      </c>
    </row>
    <row r="162" spans="1:17" x14ac:dyDescent="0.35">
      <c r="A162" s="384"/>
      <c r="B162" s="386"/>
      <c r="C162" s="198" t="s">
        <v>172</v>
      </c>
      <c r="D162" s="121" t="s">
        <v>20</v>
      </c>
      <c r="E162" s="121">
        <v>14</v>
      </c>
      <c r="F162" s="121">
        <v>408336.86</v>
      </c>
      <c r="G162" s="121">
        <v>81946.5</v>
      </c>
      <c r="H162" s="121"/>
      <c r="I162" s="121"/>
      <c r="J162" s="121">
        <v>74112.37</v>
      </c>
      <c r="K162" s="121"/>
      <c r="L162" s="121">
        <v>6300</v>
      </c>
      <c r="M162" s="121">
        <v>10327.5</v>
      </c>
      <c r="N162" s="121"/>
      <c r="O162" s="121">
        <v>873.19</v>
      </c>
      <c r="P162" s="121">
        <v>42290.43</v>
      </c>
      <c r="Q162" s="121">
        <v>111264.47</v>
      </c>
    </row>
    <row r="163" spans="1:17" x14ac:dyDescent="0.35">
      <c r="A163" s="384"/>
      <c r="B163" s="386">
        <v>2022</v>
      </c>
      <c r="C163" s="198" t="s">
        <v>151</v>
      </c>
      <c r="D163" s="121" t="s">
        <v>205</v>
      </c>
      <c r="E163" s="121">
        <v>38</v>
      </c>
      <c r="F163" s="121">
        <v>1919595.53</v>
      </c>
      <c r="G163" s="121">
        <v>214226.78</v>
      </c>
      <c r="H163" s="121"/>
      <c r="I163" s="121">
        <v>74325.16</v>
      </c>
      <c r="J163" s="121">
        <v>101946.58</v>
      </c>
      <c r="K163" s="121">
        <v>7462.77</v>
      </c>
      <c r="L163" s="121">
        <v>21633.06</v>
      </c>
      <c r="M163" s="121">
        <v>31911.07</v>
      </c>
      <c r="N163" s="121"/>
      <c r="O163" s="121">
        <v>55725.71</v>
      </c>
      <c r="P163" s="121">
        <v>181197.21</v>
      </c>
      <c r="Q163" s="121">
        <v>492357.89</v>
      </c>
    </row>
    <row r="164" spans="1:17" x14ac:dyDescent="0.35">
      <c r="A164" s="384"/>
      <c r="B164" s="386"/>
      <c r="C164" s="198" t="s">
        <v>206</v>
      </c>
      <c r="D164" s="121" t="s">
        <v>20</v>
      </c>
      <c r="E164" s="121">
        <v>6</v>
      </c>
      <c r="F164" s="121">
        <v>243193.55</v>
      </c>
      <c r="G164" s="121">
        <v>43714.5</v>
      </c>
      <c r="H164" s="121"/>
      <c r="I164" s="121">
        <v>18300</v>
      </c>
      <c r="J164" s="121">
        <v>38201.46</v>
      </c>
      <c r="K164" s="121">
        <v>4260</v>
      </c>
      <c r="L164" s="121">
        <v>3730</v>
      </c>
      <c r="M164" s="121">
        <v>17066.400000000001</v>
      </c>
      <c r="N164" s="121"/>
      <c r="O164" s="121">
        <v>3990</v>
      </c>
      <c r="P164" s="121">
        <v>28545.07</v>
      </c>
      <c r="Q164" s="121">
        <v>72934.98</v>
      </c>
    </row>
    <row r="165" spans="1:17" x14ac:dyDescent="0.35">
      <c r="A165" s="384"/>
      <c r="B165" s="386"/>
      <c r="C165" s="198" t="s">
        <v>172</v>
      </c>
      <c r="D165" s="121" t="s">
        <v>20</v>
      </c>
      <c r="E165" s="121">
        <v>14</v>
      </c>
      <c r="F165" s="121">
        <v>450093.22</v>
      </c>
      <c r="G165" s="121">
        <v>89524.73</v>
      </c>
      <c r="H165" s="121"/>
      <c r="I165" s="121"/>
      <c r="J165" s="121">
        <v>61260.4</v>
      </c>
      <c r="K165" s="121">
        <v>835.88</v>
      </c>
      <c r="L165" s="121">
        <v>6160</v>
      </c>
      <c r="M165" s="121">
        <v>11675.4</v>
      </c>
      <c r="N165" s="121">
        <v>7124</v>
      </c>
      <c r="O165" s="121"/>
      <c r="P165" s="121">
        <v>45516.23</v>
      </c>
      <c r="Q165" s="121">
        <v>120548.89</v>
      </c>
    </row>
    <row r="166" spans="1:17" x14ac:dyDescent="0.35">
      <c r="A166" s="384"/>
      <c r="B166" s="386">
        <v>2023</v>
      </c>
      <c r="C166" s="198" t="s">
        <v>151</v>
      </c>
      <c r="D166" s="121" t="s">
        <v>205</v>
      </c>
      <c r="E166" s="121">
        <v>35</v>
      </c>
      <c r="F166" s="121">
        <v>2193068.9900000002</v>
      </c>
      <c r="G166" s="121">
        <v>235647.26</v>
      </c>
      <c r="H166" s="121"/>
      <c r="I166" s="121">
        <v>69877.06</v>
      </c>
      <c r="J166" s="121">
        <v>98907.37</v>
      </c>
      <c r="K166" s="121">
        <v>7402.17</v>
      </c>
      <c r="L166" s="121">
        <v>56594</v>
      </c>
      <c r="M166" s="121">
        <v>58688.05</v>
      </c>
      <c r="N166" s="121"/>
      <c r="O166" s="121">
        <v>47504.1</v>
      </c>
      <c r="P166" s="121">
        <v>197096.56</v>
      </c>
      <c r="Q166" s="297" t="s">
        <v>207</v>
      </c>
    </row>
    <row r="167" spans="1:17" x14ac:dyDescent="0.35">
      <c r="A167" s="384"/>
      <c r="B167" s="386"/>
      <c r="C167" s="198" t="s">
        <v>206</v>
      </c>
      <c r="D167" s="121" t="s">
        <v>20</v>
      </c>
      <c r="E167" s="121">
        <v>6</v>
      </c>
      <c r="F167" s="121">
        <v>262088.09</v>
      </c>
      <c r="G167" s="121">
        <v>48305.8</v>
      </c>
      <c r="H167" s="121"/>
      <c r="I167" s="121">
        <v>18300</v>
      </c>
      <c r="J167" s="121">
        <v>36567.11</v>
      </c>
      <c r="K167" s="121">
        <v>5340</v>
      </c>
      <c r="L167" s="121">
        <v>3668</v>
      </c>
      <c r="M167" s="121">
        <v>9639.4500000000007</v>
      </c>
      <c r="N167" s="121"/>
      <c r="O167" s="121">
        <v>4700</v>
      </c>
      <c r="P167" s="121">
        <v>29714.959999999999</v>
      </c>
      <c r="Q167" s="121">
        <v>76625.320000000007</v>
      </c>
    </row>
    <row r="168" spans="1:17" x14ac:dyDescent="0.35">
      <c r="A168" s="384"/>
      <c r="B168" s="386"/>
      <c r="C168" s="198" t="s">
        <v>172</v>
      </c>
      <c r="D168" s="121" t="s">
        <v>20</v>
      </c>
      <c r="E168" s="121">
        <v>14</v>
      </c>
      <c r="F168" s="121">
        <v>541525.07999999996</v>
      </c>
      <c r="G168" s="121">
        <v>102097.58</v>
      </c>
      <c r="H168" s="121"/>
      <c r="I168" s="121"/>
      <c r="J168" s="121">
        <v>45317.74</v>
      </c>
      <c r="K168" s="121">
        <v>2639.32</v>
      </c>
      <c r="L168" s="121">
        <v>6720</v>
      </c>
      <c r="M168" s="121">
        <v>23633.1</v>
      </c>
      <c r="N168" s="121"/>
      <c r="O168" s="121">
        <v>10300</v>
      </c>
      <c r="P168" s="121">
        <v>49738.879999999997</v>
      </c>
      <c r="Q168" s="121">
        <v>138132.91</v>
      </c>
    </row>
    <row r="169" spans="1:17" x14ac:dyDescent="0.35">
      <c r="A169" s="384"/>
      <c r="B169" s="386">
        <v>2024</v>
      </c>
      <c r="C169" s="198" t="s">
        <v>151</v>
      </c>
      <c r="D169" s="121" t="s">
        <v>205</v>
      </c>
      <c r="E169" s="121">
        <v>35</v>
      </c>
      <c r="F169" s="121">
        <v>2789397.73</v>
      </c>
      <c r="G169" s="121">
        <v>309783.94</v>
      </c>
      <c r="H169" s="121"/>
      <c r="I169" s="121">
        <v>79124.73</v>
      </c>
      <c r="J169" s="121">
        <v>144217.21</v>
      </c>
      <c r="K169" s="121">
        <v>7533.23</v>
      </c>
      <c r="L169" s="121">
        <v>66500</v>
      </c>
      <c r="M169" s="121">
        <v>52172.65</v>
      </c>
      <c r="N169" s="121">
        <v>56847.15</v>
      </c>
      <c r="O169" s="121">
        <v>41502.79</v>
      </c>
      <c r="P169" s="121">
        <v>219346.07</v>
      </c>
      <c r="Q169" s="121">
        <v>692222.31</v>
      </c>
    </row>
    <row r="170" spans="1:17" x14ac:dyDescent="0.35">
      <c r="A170" s="384"/>
      <c r="B170" s="386"/>
      <c r="C170" s="198" t="s">
        <v>202</v>
      </c>
      <c r="D170" s="121" t="s">
        <v>20</v>
      </c>
      <c r="E170" s="121">
        <v>6</v>
      </c>
      <c r="F170" s="121">
        <v>335617.74</v>
      </c>
      <c r="G170" s="121">
        <v>58342.93</v>
      </c>
      <c r="H170" s="121"/>
      <c r="I170" s="121">
        <v>18100</v>
      </c>
      <c r="J170" s="121">
        <v>45746.22</v>
      </c>
      <c r="K170" s="121">
        <v>4260</v>
      </c>
      <c r="L170" s="121">
        <v>5200</v>
      </c>
      <c r="M170" s="121">
        <v>6525.69</v>
      </c>
      <c r="N170" s="121"/>
      <c r="O170" s="121">
        <v>3990</v>
      </c>
      <c r="P170" s="121">
        <v>29747.61</v>
      </c>
      <c r="Q170" s="121">
        <v>93229.05</v>
      </c>
    </row>
    <row r="171" spans="1:17" x14ac:dyDescent="0.35">
      <c r="A171" s="384"/>
      <c r="B171" s="386"/>
      <c r="C171" s="198" t="s">
        <v>172</v>
      </c>
      <c r="D171" s="121" t="s">
        <v>20</v>
      </c>
      <c r="E171" s="121">
        <v>14</v>
      </c>
      <c r="F171" s="121">
        <v>679192.09</v>
      </c>
      <c r="G171" s="121">
        <v>120720.42</v>
      </c>
      <c r="H171" s="121"/>
      <c r="I171" s="121"/>
      <c r="J171" s="121">
        <v>61751.53</v>
      </c>
      <c r="K171" s="121">
        <v>1123.06</v>
      </c>
      <c r="L171" s="121">
        <v>8500</v>
      </c>
      <c r="M171" s="121">
        <v>35298.78</v>
      </c>
      <c r="N171" s="121">
        <v>31080.66</v>
      </c>
      <c r="O171" s="121"/>
      <c r="P171" s="121">
        <v>53715.05</v>
      </c>
      <c r="Q171" s="121">
        <v>170768.98</v>
      </c>
    </row>
    <row r="172" spans="1:17" x14ac:dyDescent="0.35">
      <c r="A172" s="384"/>
      <c r="B172" s="386">
        <v>2025</v>
      </c>
      <c r="C172" s="198" t="s">
        <v>151</v>
      </c>
      <c r="D172" s="121" t="s">
        <v>205</v>
      </c>
      <c r="E172" s="121">
        <v>33</v>
      </c>
      <c r="F172" s="121">
        <v>2355704.21</v>
      </c>
      <c r="G172" s="121">
        <v>255611.94</v>
      </c>
      <c r="H172" s="121"/>
      <c r="I172" s="121">
        <v>69440.960000000006</v>
      </c>
      <c r="J172" s="121">
        <v>151529.04999999999</v>
      </c>
      <c r="K172" s="121">
        <v>6228.98</v>
      </c>
      <c r="L172" s="121">
        <v>56900</v>
      </c>
      <c r="M172" s="121">
        <v>59287.82</v>
      </c>
      <c r="N172" s="121"/>
      <c r="O172" s="121">
        <v>31117.37</v>
      </c>
      <c r="P172" s="121">
        <v>296082.13</v>
      </c>
      <c r="Q172" s="121">
        <v>608837.36</v>
      </c>
    </row>
    <row r="173" spans="1:17" x14ac:dyDescent="0.35">
      <c r="A173" s="384"/>
      <c r="B173" s="386"/>
      <c r="C173" s="198" t="s">
        <v>206</v>
      </c>
      <c r="D173" s="121" t="s">
        <v>20</v>
      </c>
      <c r="E173" s="121">
        <v>6</v>
      </c>
      <c r="F173" s="121">
        <v>306941.37</v>
      </c>
      <c r="G173" s="121">
        <v>57016.4</v>
      </c>
      <c r="H173" s="121"/>
      <c r="I173" s="121">
        <v>15450</v>
      </c>
      <c r="J173" s="121">
        <v>42586.03</v>
      </c>
      <c r="K173" s="121">
        <v>3550</v>
      </c>
      <c r="L173" s="121">
        <v>6400</v>
      </c>
      <c r="M173" s="121"/>
      <c r="N173" s="121"/>
      <c r="O173" s="121">
        <v>3325</v>
      </c>
      <c r="P173" s="121">
        <v>38908.089999999997</v>
      </c>
      <c r="Q173" s="121">
        <v>88731.26</v>
      </c>
    </row>
    <row r="174" spans="1:17" ht="15" thickBot="1" x14ac:dyDescent="0.4">
      <c r="A174" s="390"/>
      <c r="B174" s="391"/>
      <c r="C174" s="199" t="s">
        <v>172</v>
      </c>
      <c r="D174" s="200" t="s">
        <v>20</v>
      </c>
      <c r="E174" s="200">
        <v>14</v>
      </c>
      <c r="F174" s="200">
        <v>643140.18000000005</v>
      </c>
      <c r="G174" s="200">
        <v>105294.27</v>
      </c>
      <c r="H174" s="200"/>
      <c r="I174" s="200"/>
      <c r="J174" s="200">
        <v>59769.14</v>
      </c>
      <c r="K174" s="200">
        <v>1608.77</v>
      </c>
      <c r="L174" s="200">
        <v>12100</v>
      </c>
      <c r="M174" s="200">
        <v>54283</v>
      </c>
      <c r="N174" s="200">
        <v>19199.43</v>
      </c>
      <c r="O174" s="200"/>
      <c r="P174" s="200">
        <v>70891.289999999994</v>
      </c>
      <c r="Q174" s="200">
        <v>164474.65</v>
      </c>
    </row>
    <row r="175" spans="1:17" x14ac:dyDescent="0.35">
      <c r="A175" s="392" t="s">
        <v>208</v>
      </c>
      <c r="B175" s="393">
        <v>2020</v>
      </c>
      <c r="C175" s="201" t="s">
        <v>198</v>
      </c>
      <c r="D175" s="125" t="s">
        <v>20</v>
      </c>
      <c r="E175" s="125">
        <v>43</v>
      </c>
      <c r="F175" s="125">
        <v>1260370.71</v>
      </c>
      <c r="G175" s="125">
        <v>182999.27</v>
      </c>
      <c r="H175" s="125">
        <v>0</v>
      </c>
      <c r="I175" s="125">
        <v>74186.740000000005</v>
      </c>
      <c r="J175" s="125">
        <v>0</v>
      </c>
      <c r="K175" s="125">
        <v>0</v>
      </c>
      <c r="L175" s="125">
        <v>0</v>
      </c>
      <c r="M175" s="125">
        <v>63173.09</v>
      </c>
      <c r="N175" s="125">
        <v>0</v>
      </c>
      <c r="O175" s="125">
        <v>402862.36</v>
      </c>
      <c r="P175" s="125">
        <v>137185.04999999999</v>
      </c>
      <c r="Q175" s="125">
        <v>393584.6</v>
      </c>
    </row>
    <row r="176" spans="1:17" x14ac:dyDescent="0.35">
      <c r="A176" s="384"/>
      <c r="B176" s="386"/>
      <c r="C176" s="198" t="s">
        <v>209</v>
      </c>
      <c r="D176" s="121" t="s">
        <v>20</v>
      </c>
      <c r="E176" s="121">
        <v>10</v>
      </c>
      <c r="F176" s="121">
        <v>408254.56</v>
      </c>
      <c r="G176" s="121">
        <v>78795.08</v>
      </c>
      <c r="H176" s="121">
        <v>0</v>
      </c>
      <c r="I176" s="121">
        <v>10818.1</v>
      </c>
      <c r="J176" s="121">
        <v>0</v>
      </c>
      <c r="K176" s="121">
        <v>0</v>
      </c>
      <c r="L176" s="121">
        <v>0</v>
      </c>
      <c r="M176" s="121">
        <v>9812.9</v>
      </c>
      <c r="N176" s="121">
        <v>0</v>
      </c>
      <c r="O176" s="121">
        <v>71372.13</v>
      </c>
      <c r="P176" s="121">
        <v>44644.07</v>
      </c>
      <c r="Q176" s="121">
        <v>117906.3</v>
      </c>
    </row>
    <row r="177" spans="1:17" ht="43.5" x14ac:dyDescent="0.35">
      <c r="A177" s="384"/>
      <c r="B177" s="386"/>
      <c r="C177" s="198" t="s">
        <v>466</v>
      </c>
      <c r="D177" s="121" t="s">
        <v>20</v>
      </c>
      <c r="E177" s="121">
        <v>7</v>
      </c>
      <c r="F177" s="121">
        <v>285251.16000000003</v>
      </c>
      <c r="G177" s="121">
        <v>56063.49</v>
      </c>
      <c r="H177" s="121">
        <v>0</v>
      </c>
      <c r="I177" s="121">
        <v>5040</v>
      </c>
      <c r="J177" s="121">
        <v>25868.799999999999</v>
      </c>
      <c r="K177" s="121">
        <v>11729.01</v>
      </c>
      <c r="L177" s="121">
        <v>0</v>
      </c>
      <c r="M177" s="121">
        <v>0</v>
      </c>
      <c r="N177" s="121">
        <v>8690</v>
      </c>
      <c r="O177" s="121">
        <v>2058.2399999999998</v>
      </c>
      <c r="P177" s="121">
        <v>28339.35</v>
      </c>
      <c r="Q177" s="121">
        <v>75857.48</v>
      </c>
    </row>
    <row r="178" spans="1:17" x14ac:dyDescent="0.35">
      <c r="A178" s="384"/>
      <c r="B178" s="386"/>
      <c r="C178" s="198" t="s">
        <v>192</v>
      </c>
      <c r="D178" s="121" t="s">
        <v>20</v>
      </c>
      <c r="E178" s="121">
        <v>5</v>
      </c>
      <c r="F178" s="121">
        <v>146011.65</v>
      </c>
      <c r="G178" s="121">
        <v>31078.400000000001</v>
      </c>
      <c r="H178" s="121">
        <v>0</v>
      </c>
      <c r="I178" s="121"/>
      <c r="J178" s="121">
        <v>13306.27</v>
      </c>
      <c r="K178" s="121">
        <v>3156</v>
      </c>
      <c r="L178" s="121">
        <v>0</v>
      </c>
      <c r="M178" s="121">
        <v>0</v>
      </c>
      <c r="N178" s="121">
        <v>0</v>
      </c>
      <c r="O178" s="121">
        <v>1908.54</v>
      </c>
      <c r="P178" s="121">
        <v>15634.47</v>
      </c>
      <c r="Q178" s="121">
        <v>38717.629999999997</v>
      </c>
    </row>
    <row r="179" spans="1:17" x14ac:dyDescent="0.35">
      <c r="A179" s="384"/>
      <c r="B179" s="386"/>
      <c r="C179" s="198" t="s">
        <v>210</v>
      </c>
      <c r="D179" s="121" t="s">
        <v>20</v>
      </c>
      <c r="E179" s="121">
        <v>4</v>
      </c>
      <c r="F179" s="121">
        <v>101009</v>
      </c>
      <c r="G179" s="121">
        <v>21190</v>
      </c>
      <c r="H179" s="121">
        <v>0</v>
      </c>
      <c r="I179" s="121">
        <v>0</v>
      </c>
      <c r="J179" s="121">
        <v>9409</v>
      </c>
      <c r="K179" s="121">
        <v>9360</v>
      </c>
      <c r="L179" s="121">
        <v>0</v>
      </c>
      <c r="M179" s="121">
        <v>0</v>
      </c>
      <c r="N179" s="121">
        <v>6240</v>
      </c>
      <c r="O179" s="121">
        <v>392.38</v>
      </c>
      <c r="P179" s="121">
        <v>10312.93</v>
      </c>
      <c r="Q179" s="121">
        <v>29218.23</v>
      </c>
    </row>
    <row r="180" spans="1:17" x14ac:dyDescent="0.35">
      <c r="A180" s="384"/>
      <c r="B180" s="386"/>
      <c r="C180" s="198" t="s">
        <v>195</v>
      </c>
      <c r="D180" s="121" t="s">
        <v>20</v>
      </c>
      <c r="E180" s="121">
        <v>4</v>
      </c>
      <c r="F180" s="121">
        <v>116306.67</v>
      </c>
      <c r="G180" s="121">
        <v>19214</v>
      </c>
      <c r="H180" s="121">
        <v>0</v>
      </c>
      <c r="I180" s="121">
        <v>0</v>
      </c>
      <c r="J180" s="121">
        <v>14660.43</v>
      </c>
      <c r="K180" s="121">
        <v>0</v>
      </c>
      <c r="L180" s="121">
        <v>0</v>
      </c>
      <c r="M180" s="121">
        <v>0</v>
      </c>
      <c r="N180" s="121">
        <v>0</v>
      </c>
      <c r="O180" s="121">
        <v>1346.68</v>
      </c>
      <c r="P180" s="121">
        <v>9621.94</v>
      </c>
      <c r="Q180" s="121">
        <v>31292.62</v>
      </c>
    </row>
    <row r="181" spans="1:17" x14ac:dyDescent="0.35">
      <c r="A181" s="384"/>
      <c r="B181" s="386"/>
      <c r="C181" s="198" t="s">
        <v>211</v>
      </c>
      <c r="D181" s="121" t="s">
        <v>20</v>
      </c>
      <c r="E181" s="121">
        <v>8</v>
      </c>
      <c r="F181" s="121">
        <v>233920.3</v>
      </c>
      <c r="G181" s="121">
        <v>43475.39</v>
      </c>
      <c r="H181" s="121">
        <v>0</v>
      </c>
      <c r="I181" s="121">
        <v>0</v>
      </c>
      <c r="J181" s="121">
        <v>22894.59</v>
      </c>
      <c r="K181" s="121">
        <v>3050.67</v>
      </c>
      <c r="L181" s="121">
        <v>0</v>
      </c>
      <c r="M181" s="121">
        <v>0</v>
      </c>
      <c r="N181" s="121">
        <v>6240</v>
      </c>
      <c r="O181" s="121">
        <v>932</v>
      </c>
      <c r="P181" s="121">
        <v>18377.66</v>
      </c>
      <c r="Q181" s="121">
        <v>60827.99</v>
      </c>
    </row>
    <row r="182" spans="1:17" x14ac:dyDescent="0.35">
      <c r="A182" s="384"/>
      <c r="B182" s="386">
        <v>2021</v>
      </c>
      <c r="C182" s="198" t="s">
        <v>198</v>
      </c>
      <c r="D182" s="121" t="s">
        <v>20</v>
      </c>
      <c r="E182" s="121">
        <v>40</v>
      </c>
      <c r="F182" s="121">
        <v>1063289.6599999999</v>
      </c>
      <c r="G182" s="121">
        <v>159681.5</v>
      </c>
      <c r="H182" s="121">
        <v>0</v>
      </c>
      <c r="I182" s="121">
        <v>73676.08</v>
      </c>
      <c r="J182" s="121">
        <v>0</v>
      </c>
      <c r="K182" s="121">
        <v>0</v>
      </c>
      <c r="L182" s="121">
        <v>0</v>
      </c>
      <c r="M182" s="121">
        <v>31769.17</v>
      </c>
      <c r="N182" s="121">
        <v>0</v>
      </c>
      <c r="O182" s="121">
        <v>678795.34</v>
      </c>
      <c r="P182" s="121">
        <v>161982.15</v>
      </c>
      <c r="Q182" s="121">
        <v>405762.6</v>
      </c>
    </row>
    <row r="183" spans="1:17" x14ac:dyDescent="0.35">
      <c r="A183" s="384"/>
      <c r="B183" s="386"/>
      <c r="C183" s="198" t="s">
        <v>209</v>
      </c>
      <c r="D183" s="121" t="s">
        <v>20</v>
      </c>
      <c r="E183" s="121">
        <v>10</v>
      </c>
      <c r="F183" s="121">
        <v>318089.65000000002</v>
      </c>
      <c r="G183" s="121">
        <v>63375.65</v>
      </c>
      <c r="H183" s="121">
        <v>0</v>
      </c>
      <c r="I183" s="121">
        <v>9835.98</v>
      </c>
      <c r="J183" s="121">
        <v>0</v>
      </c>
      <c r="K183" s="121">
        <v>0</v>
      </c>
      <c r="L183" s="121">
        <v>0</v>
      </c>
      <c r="M183" s="121">
        <v>30142.1</v>
      </c>
      <c r="N183" s="121">
        <v>0</v>
      </c>
      <c r="O183" s="121">
        <v>183762.56</v>
      </c>
      <c r="P183" s="121">
        <v>49819.25</v>
      </c>
      <c r="Q183" s="121">
        <v>113561.60000000001</v>
      </c>
    </row>
    <row r="184" spans="1:17" ht="43.5" x14ac:dyDescent="0.35">
      <c r="A184" s="384"/>
      <c r="B184" s="386"/>
      <c r="C184" s="198" t="s">
        <v>467</v>
      </c>
      <c r="D184" s="121" t="s">
        <v>20</v>
      </c>
      <c r="E184" s="121">
        <v>7</v>
      </c>
      <c r="F184" s="121">
        <v>283311.56</v>
      </c>
      <c r="G184" s="121">
        <v>56811.55</v>
      </c>
      <c r="H184" s="121">
        <v>0</v>
      </c>
      <c r="I184" s="121">
        <v>4465.93</v>
      </c>
      <c r="J184" s="121">
        <v>36851.129999999997</v>
      </c>
      <c r="K184" s="121">
        <v>12246.38</v>
      </c>
      <c r="L184" s="121">
        <v>0</v>
      </c>
      <c r="M184" s="121">
        <v>26655</v>
      </c>
      <c r="N184" s="121">
        <v>11600</v>
      </c>
      <c r="O184" s="121">
        <v>50109.130000000005</v>
      </c>
      <c r="P184" s="121">
        <v>35440.82</v>
      </c>
      <c r="Q184" s="121">
        <v>78232.260000000009</v>
      </c>
    </row>
    <row r="185" spans="1:17" x14ac:dyDescent="0.35">
      <c r="A185" s="384"/>
      <c r="B185" s="386"/>
      <c r="C185" s="198" t="s">
        <v>192</v>
      </c>
      <c r="D185" s="121" t="s">
        <v>20</v>
      </c>
      <c r="E185" s="121">
        <v>6</v>
      </c>
      <c r="F185" s="121">
        <v>146907.5</v>
      </c>
      <c r="G185" s="121">
        <v>31891.919999999998</v>
      </c>
      <c r="H185" s="121">
        <v>0</v>
      </c>
      <c r="I185" s="121">
        <v>0</v>
      </c>
      <c r="J185" s="121">
        <v>23256.83</v>
      </c>
      <c r="K185" s="121">
        <v>3338.32</v>
      </c>
      <c r="L185" s="121">
        <v>0</v>
      </c>
      <c r="M185" s="121">
        <v>10325</v>
      </c>
      <c r="N185" s="121">
        <v>0</v>
      </c>
      <c r="O185" s="121">
        <v>20050.7</v>
      </c>
      <c r="P185" s="121">
        <v>16403.11</v>
      </c>
      <c r="Q185" s="121">
        <v>44472.23</v>
      </c>
    </row>
    <row r="186" spans="1:17" x14ac:dyDescent="0.35">
      <c r="A186" s="384"/>
      <c r="B186" s="386"/>
      <c r="C186" s="198" t="s">
        <v>468</v>
      </c>
      <c r="D186" s="121" t="s">
        <v>20</v>
      </c>
      <c r="E186" s="121">
        <v>7</v>
      </c>
      <c r="F186" s="121">
        <v>187430.58</v>
      </c>
      <c r="G186" s="121">
        <v>32367.019999999997</v>
      </c>
      <c r="H186" s="121">
        <v>0</v>
      </c>
      <c r="I186" s="121">
        <v>0</v>
      </c>
      <c r="J186" s="121">
        <v>35125.85</v>
      </c>
      <c r="K186" s="121">
        <v>3472.65</v>
      </c>
      <c r="L186" s="121">
        <v>0</v>
      </c>
      <c r="M186" s="121">
        <v>4202.07</v>
      </c>
      <c r="N186" s="121">
        <v>0</v>
      </c>
      <c r="O186" s="121">
        <v>21974.31</v>
      </c>
      <c r="P186" s="121">
        <v>20541.32</v>
      </c>
      <c r="Q186" s="121">
        <v>56868.35</v>
      </c>
    </row>
    <row r="187" spans="1:17" x14ac:dyDescent="0.35">
      <c r="A187" s="384"/>
      <c r="B187" s="386"/>
      <c r="C187" s="198" t="s">
        <v>211</v>
      </c>
      <c r="D187" s="121" t="s">
        <v>20</v>
      </c>
      <c r="E187" s="121">
        <v>8</v>
      </c>
      <c r="F187" s="121">
        <v>222819.82</v>
      </c>
      <c r="G187" s="121">
        <v>43712.93</v>
      </c>
      <c r="H187" s="121">
        <v>0</v>
      </c>
      <c r="I187" s="121">
        <v>0</v>
      </c>
      <c r="J187" s="121">
        <v>42907.72</v>
      </c>
      <c r="K187" s="121">
        <v>567.26</v>
      </c>
      <c r="L187" s="121">
        <v>0</v>
      </c>
      <c r="M187" s="121">
        <v>5220</v>
      </c>
      <c r="N187" s="121">
        <v>0</v>
      </c>
      <c r="O187" s="121">
        <v>28350.53</v>
      </c>
      <c r="P187" s="121">
        <v>24859.34</v>
      </c>
      <c r="Q187" s="121">
        <v>66988.539999999994</v>
      </c>
    </row>
    <row r="188" spans="1:17" x14ac:dyDescent="0.35">
      <c r="A188" s="384"/>
      <c r="B188" s="386">
        <v>2022</v>
      </c>
      <c r="C188" s="198" t="s">
        <v>198</v>
      </c>
      <c r="D188" s="121" t="s">
        <v>20</v>
      </c>
      <c r="E188" s="121">
        <v>40</v>
      </c>
      <c r="F188" s="121">
        <v>1069731.8</v>
      </c>
      <c r="G188" s="121">
        <v>159634.73000000001</v>
      </c>
      <c r="H188" s="121">
        <v>0</v>
      </c>
      <c r="I188" s="121">
        <v>73456.47</v>
      </c>
      <c r="J188" s="121">
        <v>0</v>
      </c>
      <c r="K188" s="121">
        <v>0</v>
      </c>
      <c r="L188" s="121">
        <v>0</v>
      </c>
      <c r="M188" s="121">
        <v>38569.019999999997</v>
      </c>
      <c r="N188" s="121">
        <v>15206.4</v>
      </c>
      <c r="O188" s="121">
        <v>869789.44</v>
      </c>
      <c r="P188" s="121">
        <v>164561.35999999999</v>
      </c>
      <c r="Q188" s="121">
        <v>440437.4</v>
      </c>
    </row>
    <row r="189" spans="1:17" x14ac:dyDescent="0.35">
      <c r="A189" s="384"/>
      <c r="B189" s="386"/>
      <c r="C189" s="198" t="s">
        <v>209</v>
      </c>
      <c r="D189" s="121" t="s">
        <v>20</v>
      </c>
      <c r="E189" s="121">
        <v>10</v>
      </c>
      <c r="F189" s="121">
        <v>351399</v>
      </c>
      <c r="G189" s="121">
        <v>63579.31</v>
      </c>
      <c r="H189" s="121">
        <v>0</v>
      </c>
      <c r="I189" s="121">
        <v>11740.18</v>
      </c>
      <c r="J189" s="121">
        <v>0</v>
      </c>
      <c r="K189" s="121">
        <v>0</v>
      </c>
      <c r="L189" s="121">
        <v>0</v>
      </c>
      <c r="M189" s="121">
        <v>41604.75</v>
      </c>
      <c r="N189" s="121">
        <v>0</v>
      </c>
      <c r="O189" s="121">
        <v>249409.28</v>
      </c>
      <c r="P189" s="121">
        <v>47996.3</v>
      </c>
      <c r="Q189" s="121">
        <v>130167.7</v>
      </c>
    </row>
    <row r="190" spans="1:17" ht="43.5" x14ac:dyDescent="0.35">
      <c r="A190" s="384"/>
      <c r="B190" s="386"/>
      <c r="C190" s="198" t="s">
        <v>467</v>
      </c>
      <c r="D190" s="121" t="s">
        <v>20</v>
      </c>
      <c r="E190" s="121">
        <v>7</v>
      </c>
      <c r="F190" s="121">
        <v>319314.85000000003</v>
      </c>
      <c r="G190" s="121">
        <v>64449.78</v>
      </c>
      <c r="H190" s="121">
        <v>0</v>
      </c>
      <c r="I190" s="121">
        <v>9014.48</v>
      </c>
      <c r="J190" s="121">
        <v>18381.5</v>
      </c>
      <c r="K190" s="121">
        <v>13658.1</v>
      </c>
      <c r="L190" s="121">
        <v>0</v>
      </c>
      <c r="M190" s="121">
        <v>14829.65</v>
      </c>
      <c r="N190" s="121">
        <v>8520</v>
      </c>
      <c r="O190" s="121">
        <v>8309.64</v>
      </c>
      <c r="P190" s="121">
        <v>34280.160000000003</v>
      </c>
      <c r="Q190" s="121">
        <v>87261.63</v>
      </c>
    </row>
    <row r="191" spans="1:17" x14ac:dyDescent="0.35">
      <c r="A191" s="384"/>
      <c r="B191" s="386"/>
      <c r="C191" s="198" t="s">
        <v>192</v>
      </c>
      <c r="D191" s="121" t="s">
        <v>20</v>
      </c>
      <c r="E191" s="121">
        <v>7</v>
      </c>
      <c r="F191" s="121">
        <v>209756.44</v>
      </c>
      <c r="G191" s="121">
        <v>39671.01</v>
      </c>
      <c r="H191" s="121">
        <v>0</v>
      </c>
      <c r="I191" s="121">
        <v>0</v>
      </c>
      <c r="J191" s="121">
        <v>18876.650000000001</v>
      </c>
      <c r="K191" s="121">
        <v>3852.73</v>
      </c>
      <c r="L191" s="121">
        <v>0</v>
      </c>
      <c r="M191" s="121">
        <v>0</v>
      </c>
      <c r="N191" s="121">
        <v>7680</v>
      </c>
      <c r="O191" s="121">
        <v>10855.67</v>
      </c>
      <c r="P191" s="121">
        <v>17728.38</v>
      </c>
      <c r="Q191" s="121">
        <v>57056.4</v>
      </c>
    </row>
    <row r="192" spans="1:17" x14ac:dyDescent="0.35">
      <c r="A192" s="384"/>
      <c r="B192" s="386"/>
      <c r="C192" s="198" t="s">
        <v>210</v>
      </c>
      <c r="D192" s="121" t="s">
        <v>20</v>
      </c>
      <c r="E192" s="121">
        <v>3</v>
      </c>
      <c r="F192" s="121">
        <v>124192.73</v>
      </c>
      <c r="G192" s="121">
        <v>19428.61</v>
      </c>
      <c r="H192" s="121">
        <v>0</v>
      </c>
      <c r="I192" s="121">
        <v>0</v>
      </c>
      <c r="J192" s="121">
        <v>8701.3700000000008</v>
      </c>
      <c r="K192" s="121">
        <v>0</v>
      </c>
      <c r="L192" s="121">
        <v>0</v>
      </c>
      <c r="M192" s="121">
        <v>7690.06</v>
      </c>
      <c r="N192" s="121">
        <v>0</v>
      </c>
      <c r="O192" s="121">
        <v>4862.01</v>
      </c>
      <c r="P192" s="121">
        <v>5867.44</v>
      </c>
      <c r="Q192" s="121">
        <v>27721.09</v>
      </c>
    </row>
    <row r="193" spans="1:17" x14ac:dyDescent="0.35">
      <c r="A193" s="384"/>
      <c r="B193" s="386"/>
      <c r="C193" s="198" t="s">
        <v>195</v>
      </c>
      <c r="D193" s="121" t="s">
        <v>20</v>
      </c>
      <c r="E193" s="121">
        <v>4</v>
      </c>
      <c r="F193" s="121">
        <v>139891.87</v>
      </c>
      <c r="G193" s="121">
        <v>22322.28</v>
      </c>
      <c r="H193" s="121">
        <v>0</v>
      </c>
      <c r="I193" s="121">
        <v>0</v>
      </c>
      <c r="J193" s="121">
        <v>4442.59</v>
      </c>
      <c r="K193" s="121">
        <v>0</v>
      </c>
      <c r="L193" s="121">
        <v>0</v>
      </c>
      <c r="M193" s="121">
        <v>0</v>
      </c>
      <c r="N193" s="121">
        <v>0</v>
      </c>
      <c r="O193" s="121">
        <v>13414.82</v>
      </c>
      <c r="P193" s="121">
        <v>10938.54</v>
      </c>
      <c r="Q193" s="121">
        <v>36009.11</v>
      </c>
    </row>
    <row r="194" spans="1:17" x14ac:dyDescent="0.35">
      <c r="A194" s="384"/>
      <c r="B194" s="386"/>
      <c r="C194" s="198" t="s">
        <v>211</v>
      </c>
      <c r="D194" s="121" t="s">
        <v>20</v>
      </c>
      <c r="E194" s="121">
        <v>10</v>
      </c>
      <c r="F194" s="121">
        <v>329751.18</v>
      </c>
      <c r="G194" s="121">
        <v>58170.080000000002</v>
      </c>
      <c r="H194" s="121">
        <v>0</v>
      </c>
      <c r="I194" s="121">
        <v>0</v>
      </c>
      <c r="J194" s="121">
        <v>24419.54</v>
      </c>
      <c r="K194" s="121">
        <v>0</v>
      </c>
      <c r="L194" s="121">
        <v>0</v>
      </c>
      <c r="M194" s="121">
        <v>8759.25</v>
      </c>
      <c r="N194" s="121">
        <v>0</v>
      </c>
      <c r="O194" s="121">
        <v>10353.84</v>
      </c>
      <c r="P194" s="121">
        <v>27880.99</v>
      </c>
      <c r="Q194" s="121">
        <v>83690.710000000006</v>
      </c>
    </row>
    <row r="195" spans="1:17" x14ac:dyDescent="0.35">
      <c r="A195" s="384"/>
      <c r="B195" s="386">
        <v>2023</v>
      </c>
      <c r="C195" s="198" t="s">
        <v>198</v>
      </c>
      <c r="D195" s="121" t="s">
        <v>20</v>
      </c>
      <c r="E195" s="121">
        <v>39</v>
      </c>
      <c r="F195" s="121">
        <v>1131098.94</v>
      </c>
      <c r="G195" s="121">
        <v>172920.05</v>
      </c>
      <c r="H195" s="121">
        <v>0</v>
      </c>
      <c r="I195" s="121">
        <v>77079.53</v>
      </c>
      <c r="J195" s="121">
        <v>0</v>
      </c>
      <c r="K195" s="121">
        <v>0</v>
      </c>
      <c r="L195" s="121">
        <v>0</v>
      </c>
      <c r="M195" s="121">
        <v>4797.75</v>
      </c>
      <c r="N195" s="121">
        <v>0</v>
      </c>
      <c r="O195" s="121">
        <v>992905.57</v>
      </c>
      <c r="P195" s="121">
        <v>178268.92</v>
      </c>
      <c r="Q195" s="121">
        <v>476203</v>
      </c>
    </row>
    <row r="196" spans="1:17" x14ac:dyDescent="0.35">
      <c r="A196" s="384"/>
      <c r="B196" s="386"/>
      <c r="C196" s="198" t="s">
        <v>209</v>
      </c>
      <c r="D196" s="121" t="s">
        <v>20</v>
      </c>
      <c r="E196" s="121">
        <v>13</v>
      </c>
      <c r="F196" s="121">
        <v>455724.45</v>
      </c>
      <c r="G196" s="121">
        <v>80764.05</v>
      </c>
      <c r="H196" s="121">
        <v>0</v>
      </c>
      <c r="I196" s="121">
        <v>13058.48</v>
      </c>
      <c r="J196" s="121">
        <v>0</v>
      </c>
      <c r="K196" s="121">
        <v>0</v>
      </c>
      <c r="L196" s="121">
        <v>0</v>
      </c>
      <c r="M196" s="121">
        <v>4904.82</v>
      </c>
      <c r="N196" s="121">
        <v>18345.599999999999</v>
      </c>
      <c r="O196" s="121">
        <v>320714.11</v>
      </c>
      <c r="P196" s="121">
        <v>55765</v>
      </c>
      <c r="Q196" s="121">
        <v>166347.9</v>
      </c>
    </row>
    <row r="197" spans="1:17" ht="43.5" x14ac:dyDescent="0.35">
      <c r="A197" s="384"/>
      <c r="B197" s="386"/>
      <c r="C197" s="198" t="s">
        <v>467</v>
      </c>
      <c r="D197" s="121" t="s">
        <v>20</v>
      </c>
      <c r="E197" s="121">
        <v>8</v>
      </c>
      <c r="F197" s="121">
        <v>368459.53</v>
      </c>
      <c r="G197" s="121">
        <v>74844.510000000009</v>
      </c>
      <c r="H197" s="121">
        <v>0</v>
      </c>
      <c r="I197" s="121">
        <v>10550</v>
      </c>
      <c r="J197" s="121">
        <v>19750.91</v>
      </c>
      <c r="K197" s="121">
        <v>14875.99</v>
      </c>
      <c r="L197" s="121">
        <v>0</v>
      </c>
      <c r="M197" s="121">
        <v>0</v>
      </c>
      <c r="N197" s="121">
        <v>9830.4</v>
      </c>
      <c r="O197" s="121">
        <v>5453</v>
      </c>
      <c r="P197" s="121">
        <v>36334.949999999997</v>
      </c>
      <c r="Q197" s="121">
        <v>98848.93</v>
      </c>
    </row>
    <row r="198" spans="1:17" x14ac:dyDescent="0.35">
      <c r="A198" s="384"/>
      <c r="B198" s="386"/>
      <c r="C198" s="198" t="s">
        <v>192</v>
      </c>
      <c r="D198" s="121" t="s">
        <v>20</v>
      </c>
      <c r="E198" s="121">
        <v>7</v>
      </c>
      <c r="F198" s="121">
        <v>242777.25</v>
      </c>
      <c r="G198" s="121">
        <v>46511.29</v>
      </c>
      <c r="H198" s="121">
        <v>0</v>
      </c>
      <c r="I198" s="121">
        <v>0</v>
      </c>
      <c r="J198" s="121">
        <v>22195</v>
      </c>
      <c r="K198" s="121">
        <v>6925.87</v>
      </c>
      <c r="L198" s="121">
        <v>0</v>
      </c>
      <c r="M198" s="121">
        <v>12564</v>
      </c>
      <c r="N198" s="121">
        <v>0</v>
      </c>
      <c r="O198" s="121">
        <v>8088.27</v>
      </c>
      <c r="P198" s="121">
        <v>19378.89</v>
      </c>
      <c r="Q198" s="121">
        <v>66655.55</v>
      </c>
    </row>
    <row r="199" spans="1:17" x14ac:dyDescent="0.35">
      <c r="A199" s="384"/>
      <c r="B199" s="386"/>
      <c r="C199" s="198" t="s">
        <v>210</v>
      </c>
      <c r="D199" s="121" t="s">
        <v>20</v>
      </c>
      <c r="E199" s="121">
        <v>4</v>
      </c>
      <c r="F199" s="121">
        <v>168194.67</v>
      </c>
      <c r="G199" s="121">
        <v>28139.7</v>
      </c>
      <c r="H199" s="121">
        <v>0</v>
      </c>
      <c r="I199" s="121">
        <v>0</v>
      </c>
      <c r="J199" s="121">
        <v>12490</v>
      </c>
      <c r="K199" s="121">
        <v>2880</v>
      </c>
      <c r="L199" s="121">
        <v>0</v>
      </c>
      <c r="M199" s="121">
        <v>0</v>
      </c>
      <c r="N199" s="121">
        <v>0</v>
      </c>
      <c r="O199" s="121">
        <v>1317.2</v>
      </c>
      <c r="P199" s="121">
        <v>11438.35</v>
      </c>
      <c r="Q199" s="121">
        <v>32613.7</v>
      </c>
    </row>
    <row r="200" spans="1:17" x14ac:dyDescent="0.35">
      <c r="A200" s="384"/>
      <c r="B200" s="386"/>
      <c r="C200" s="198" t="s">
        <v>195</v>
      </c>
      <c r="D200" s="121" t="s">
        <v>20</v>
      </c>
      <c r="E200" s="121">
        <v>3</v>
      </c>
      <c r="F200" s="121">
        <v>123245</v>
      </c>
      <c r="G200" s="121">
        <v>20988.6</v>
      </c>
      <c r="H200" s="121">
        <v>0</v>
      </c>
      <c r="I200" s="121">
        <v>0</v>
      </c>
      <c r="J200" s="121">
        <v>6811.33</v>
      </c>
      <c r="K200" s="121">
        <v>0</v>
      </c>
      <c r="L200" s="121">
        <v>0</v>
      </c>
      <c r="M200" s="121">
        <v>0</v>
      </c>
      <c r="N200" s="121">
        <v>0</v>
      </c>
      <c r="O200" s="121">
        <v>3693.11</v>
      </c>
      <c r="P200" s="121">
        <v>12494.56</v>
      </c>
      <c r="Q200" s="121">
        <v>32509.71</v>
      </c>
    </row>
    <row r="201" spans="1:17" x14ac:dyDescent="0.35">
      <c r="A201" s="384"/>
      <c r="B201" s="386"/>
      <c r="C201" s="198" t="s">
        <v>211</v>
      </c>
      <c r="D201" s="121" t="s">
        <v>20</v>
      </c>
      <c r="E201" s="121">
        <v>10</v>
      </c>
      <c r="F201" s="121">
        <v>414985.01</v>
      </c>
      <c r="G201" s="121">
        <v>70126.7</v>
      </c>
      <c r="H201" s="121">
        <v>0</v>
      </c>
      <c r="I201" s="121">
        <v>0</v>
      </c>
      <c r="J201" s="121">
        <v>24207.02</v>
      </c>
      <c r="K201" s="121">
        <v>0</v>
      </c>
      <c r="L201" s="121">
        <v>0</v>
      </c>
      <c r="M201" s="121">
        <v>15705</v>
      </c>
      <c r="N201" s="121">
        <v>0</v>
      </c>
      <c r="O201" s="121">
        <v>2559.73</v>
      </c>
      <c r="P201" s="121">
        <v>37087.949999999997</v>
      </c>
      <c r="Q201" s="121">
        <v>104151.78</v>
      </c>
    </row>
    <row r="202" spans="1:17" x14ac:dyDescent="0.35">
      <c r="A202" s="384"/>
      <c r="B202" s="386">
        <v>2024</v>
      </c>
      <c r="C202" s="198" t="s">
        <v>198</v>
      </c>
      <c r="D202" s="121" t="s">
        <v>20</v>
      </c>
      <c r="E202" s="121">
        <v>38</v>
      </c>
      <c r="F202" s="121">
        <v>1481205.64</v>
      </c>
      <c r="G202" s="121">
        <v>236365.88</v>
      </c>
      <c r="H202" s="121">
        <v>0</v>
      </c>
      <c r="I202" s="121">
        <v>92182.02</v>
      </c>
      <c r="J202" s="121">
        <v>0</v>
      </c>
      <c r="K202" s="121">
        <v>0</v>
      </c>
      <c r="L202" s="121">
        <v>0</v>
      </c>
      <c r="M202" s="121">
        <v>29731.85</v>
      </c>
      <c r="N202" s="121">
        <v>0</v>
      </c>
      <c r="O202" s="121">
        <v>1271718.8700000001</v>
      </c>
      <c r="P202" s="121">
        <v>188510.27</v>
      </c>
      <c r="Q202" s="121">
        <v>618491.4</v>
      </c>
    </row>
    <row r="203" spans="1:17" x14ac:dyDescent="0.35">
      <c r="A203" s="384"/>
      <c r="B203" s="386"/>
      <c r="C203" s="198" t="s">
        <v>209</v>
      </c>
      <c r="D203" s="121" t="s">
        <v>20</v>
      </c>
      <c r="E203" s="121">
        <v>14</v>
      </c>
      <c r="F203" s="121">
        <v>635456.13</v>
      </c>
      <c r="G203" s="121">
        <v>111661.83</v>
      </c>
      <c r="H203" s="121">
        <v>0</v>
      </c>
      <c r="I203" s="121">
        <v>15504.25</v>
      </c>
      <c r="J203" s="121">
        <v>0</v>
      </c>
      <c r="K203" s="121">
        <v>0</v>
      </c>
      <c r="L203" s="121">
        <v>0</v>
      </c>
      <c r="M203" s="121">
        <v>0</v>
      </c>
      <c r="N203" s="121">
        <v>0</v>
      </c>
      <c r="O203" s="121">
        <v>468657.49</v>
      </c>
      <c r="P203" s="121">
        <v>76150.67</v>
      </c>
      <c r="Q203" s="121">
        <v>237380.5</v>
      </c>
    </row>
    <row r="204" spans="1:17" ht="43.5" x14ac:dyDescent="0.35">
      <c r="A204" s="384"/>
      <c r="B204" s="386"/>
      <c r="C204" s="198" t="s">
        <v>467</v>
      </c>
      <c r="D204" s="121" t="s">
        <v>20</v>
      </c>
      <c r="E204" s="121">
        <v>8</v>
      </c>
      <c r="F204" s="121">
        <v>447271.27</v>
      </c>
      <c r="G204" s="121">
        <v>89668.38</v>
      </c>
      <c r="H204" s="121">
        <v>0</v>
      </c>
      <c r="I204" s="121">
        <v>12960</v>
      </c>
      <c r="J204" s="121">
        <v>31560.949999999997</v>
      </c>
      <c r="K204" s="121">
        <v>18258.240000000002</v>
      </c>
      <c r="L204" s="121">
        <v>0</v>
      </c>
      <c r="M204" s="121">
        <v>38546.400000000001</v>
      </c>
      <c r="N204" s="121">
        <v>0</v>
      </c>
      <c r="O204" s="121">
        <v>1774.32</v>
      </c>
      <c r="P204" s="121">
        <v>41292.559999999998</v>
      </c>
      <c r="Q204" s="121">
        <v>119280.59</v>
      </c>
    </row>
    <row r="205" spans="1:17" x14ac:dyDescent="0.35">
      <c r="A205" s="384"/>
      <c r="B205" s="386"/>
      <c r="C205" s="198" t="s">
        <v>192</v>
      </c>
      <c r="D205" s="121" t="s">
        <v>20</v>
      </c>
      <c r="E205" s="121">
        <v>7</v>
      </c>
      <c r="F205" s="121">
        <v>288972</v>
      </c>
      <c r="G205" s="121">
        <v>60203.62</v>
      </c>
      <c r="H205" s="121">
        <v>0</v>
      </c>
      <c r="I205" s="121">
        <v>0</v>
      </c>
      <c r="J205" s="121">
        <v>12974.07</v>
      </c>
      <c r="K205" s="121">
        <v>11998.73</v>
      </c>
      <c r="L205" s="121">
        <v>0</v>
      </c>
      <c r="M205" s="121">
        <v>7740</v>
      </c>
      <c r="N205" s="121">
        <v>0</v>
      </c>
      <c r="O205" s="121">
        <v>4959.84</v>
      </c>
      <c r="P205" s="121">
        <v>26569.81</v>
      </c>
      <c r="Q205" s="121">
        <v>74921.62</v>
      </c>
    </row>
    <row r="206" spans="1:17" x14ac:dyDescent="0.35">
      <c r="A206" s="384"/>
      <c r="B206" s="386"/>
      <c r="C206" s="198" t="s">
        <v>210</v>
      </c>
      <c r="D206" s="121" t="s">
        <v>20</v>
      </c>
      <c r="E206" s="121">
        <v>4</v>
      </c>
      <c r="F206" s="121">
        <v>191404.59</v>
      </c>
      <c r="G206" s="121">
        <v>34724.1</v>
      </c>
      <c r="H206" s="121">
        <v>0</v>
      </c>
      <c r="I206" s="121">
        <v>0</v>
      </c>
      <c r="J206" s="121">
        <v>12017.96</v>
      </c>
      <c r="K206" s="121">
        <v>6435.75</v>
      </c>
      <c r="L206" s="121">
        <v>0</v>
      </c>
      <c r="M206" s="121">
        <v>0</v>
      </c>
      <c r="N206" s="121">
        <v>0</v>
      </c>
      <c r="O206" s="121">
        <v>3096.48</v>
      </c>
      <c r="P206" s="121">
        <v>17957.560000000001</v>
      </c>
      <c r="Q206" s="121">
        <v>49597.14</v>
      </c>
    </row>
    <row r="207" spans="1:17" x14ac:dyDescent="0.35">
      <c r="A207" s="384"/>
      <c r="B207" s="386"/>
      <c r="C207" s="198" t="s">
        <v>195</v>
      </c>
      <c r="D207" s="121" t="s">
        <v>20</v>
      </c>
      <c r="E207" s="121">
        <v>3</v>
      </c>
      <c r="F207" s="121">
        <v>139335.39000000001</v>
      </c>
      <c r="G207" s="121">
        <v>25626</v>
      </c>
      <c r="H207" s="121">
        <v>0</v>
      </c>
      <c r="I207" s="121">
        <v>0</v>
      </c>
      <c r="J207" s="121">
        <v>6718.48</v>
      </c>
      <c r="K207" s="121">
        <v>0</v>
      </c>
      <c r="L207" s="121">
        <v>0</v>
      </c>
      <c r="M207" s="121">
        <v>10272.65</v>
      </c>
      <c r="N207" s="121">
        <v>0</v>
      </c>
      <c r="O207" s="121">
        <v>4752.5200000000004</v>
      </c>
      <c r="P207" s="121">
        <v>12734.75</v>
      </c>
      <c r="Q207" s="121">
        <v>36001.67</v>
      </c>
    </row>
    <row r="208" spans="1:17" x14ac:dyDescent="0.35">
      <c r="A208" s="384"/>
      <c r="B208" s="386"/>
      <c r="C208" s="198" t="s">
        <v>211</v>
      </c>
      <c r="D208" s="121" t="s">
        <v>20</v>
      </c>
      <c r="E208" s="121">
        <v>10</v>
      </c>
      <c r="F208" s="121">
        <v>474006.27</v>
      </c>
      <c r="G208" s="121">
        <v>84175.039999999994</v>
      </c>
      <c r="H208" s="121">
        <v>0</v>
      </c>
      <c r="I208" s="121">
        <v>0</v>
      </c>
      <c r="J208" s="121">
        <v>25680.57</v>
      </c>
      <c r="K208" s="121">
        <v>0</v>
      </c>
      <c r="L208" s="121">
        <v>0</v>
      </c>
      <c r="M208" s="121">
        <v>21248.880000000001</v>
      </c>
      <c r="N208" s="121">
        <v>15506.88</v>
      </c>
      <c r="O208" s="121">
        <v>3923.55</v>
      </c>
      <c r="P208" s="121">
        <v>43084.79</v>
      </c>
      <c r="Q208" s="121">
        <v>117988.87</v>
      </c>
    </row>
    <row r="209" spans="1:17" x14ac:dyDescent="0.35">
      <c r="A209" s="384"/>
      <c r="B209" s="386">
        <v>2025</v>
      </c>
      <c r="C209" s="198" t="s">
        <v>198</v>
      </c>
      <c r="D209" s="121" t="s">
        <v>20</v>
      </c>
      <c r="E209" s="121">
        <v>36</v>
      </c>
      <c r="F209" s="121">
        <v>1081015.57</v>
      </c>
      <c r="G209" s="121">
        <v>177294.97</v>
      </c>
      <c r="H209" s="121">
        <v>0</v>
      </c>
      <c r="I209" s="121">
        <v>58206.77</v>
      </c>
      <c r="J209" s="121">
        <v>0</v>
      </c>
      <c r="K209" s="121">
        <v>0</v>
      </c>
      <c r="L209" s="121">
        <v>0</v>
      </c>
      <c r="M209" s="121">
        <v>32548.48</v>
      </c>
      <c r="N209" s="121">
        <v>0</v>
      </c>
      <c r="O209" s="121">
        <v>911264.53</v>
      </c>
      <c r="P209" s="121">
        <v>249537.17</v>
      </c>
      <c r="Q209" s="121">
        <v>461255</v>
      </c>
    </row>
    <row r="210" spans="1:17" x14ac:dyDescent="0.35">
      <c r="A210" s="384"/>
      <c r="B210" s="386"/>
      <c r="C210" s="198" t="s">
        <v>209</v>
      </c>
      <c r="D210" s="121" t="s">
        <v>20</v>
      </c>
      <c r="E210" s="121">
        <v>12</v>
      </c>
      <c r="F210" s="121">
        <v>432347.42</v>
      </c>
      <c r="G210" s="121">
        <v>79420.27</v>
      </c>
      <c r="H210" s="121">
        <v>0</v>
      </c>
      <c r="I210" s="121">
        <v>12280.21</v>
      </c>
      <c r="J210" s="121">
        <v>0</v>
      </c>
      <c r="K210" s="121">
        <v>0</v>
      </c>
      <c r="L210" s="121">
        <v>0</v>
      </c>
      <c r="M210" s="121">
        <v>0</v>
      </c>
      <c r="N210" s="121">
        <v>0</v>
      </c>
      <c r="O210" s="121">
        <v>337771.02</v>
      </c>
      <c r="P210" s="121">
        <v>103418.19</v>
      </c>
      <c r="Q210" s="121">
        <v>173884.79999999999</v>
      </c>
    </row>
    <row r="211" spans="1:17" ht="43.5" x14ac:dyDescent="0.35">
      <c r="A211" s="384"/>
      <c r="B211" s="386"/>
      <c r="C211" s="198" t="s">
        <v>467</v>
      </c>
      <c r="D211" s="121" t="s">
        <v>20</v>
      </c>
      <c r="E211" s="121">
        <v>7</v>
      </c>
      <c r="F211" s="121">
        <v>307844.5</v>
      </c>
      <c r="G211" s="121">
        <v>62541</v>
      </c>
      <c r="H211" s="121">
        <v>0</v>
      </c>
      <c r="I211" s="121">
        <v>11097</v>
      </c>
      <c r="J211" s="121">
        <v>30737.3</v>
      </c>
      <c r="K211" s="121">
        <v>15105.72</v>
      </c>
      <c r="L211" s="121">
        <v>0</v>
      </c>
      <c r="M211" s="121">
        <v>0</v>
      </c>
      <c r="N211" s="121">
        <v>0</v>
      </c>
      <c r="O211" s="121">
        <v>3489.37</v>
      </c>
      <c r="P211" s="121">
        <v>49796.5</v>
      </c>
      <c r="Q211" s="121">
        <v>89323.31</v>
      </c>
    </row>
    <row r="212" spans="1:17" x14ac:dyDescent="0.35">
      <c r="A212" s="384"/>
      <c r="B212" s="386"/>
      <c r="C212" s="198" t="s">
        <v>192</v>
      </c>
      <c r="D212" s="121" t="s">
        <v>20</v>
      </c>
      <c r="E212" s="121">
        <v>6</v>
      </c>
      <c r="F212" s="121">
        <v>220083.42</v>
      </c>
      <c r="G212" s="121">
        <v>46936.79</v>
      </c>
      <c r="H212" s="121">
        <v>0</v>
      </c>
      <c r="I212" s="121">
        <v>0</v>
      </c>
      <c r="J212" s="121">
        <v>6917.15</v>
      </c>
      <c r="K212" s="121">
        <v>10311.799999999999</v>
      </c>
      <c r="L212" s="121">
        <v>0</v>
      </c>
      <c r="M212" s="121">
        <v>0</v>
      </c>
      <c r="N212" s="121">
        <v>0</v>
      </c>
      <c r="O212" s="121">
        <v>7089.29</v>
      </c>
      <c r="P212" s="121">
        <v>29698.58</v>
      </c>
      <c r="Q212" s="121">
        <v>57762.46</v>
      </c>
    </row>
    <row r="213" spans="1:17" x14ac:dyDescent="0.35">
      <c r="A213" s="384"/>
      <c r="B213" s="386"/>
      <c r="C213" s="198" t="s">
        <v>210</v>
      </c>
      <c r="D213" s="121" t="s">
        <v>20</v>
      </c>
      <c r="E213" s="121">
        <v>4</v>
      </c>
      <c r="F213" s="121">
        <v>142545.54999999999</v>
      </c>
      <c r="G213" s="121">
        <v>29788.12</v>
      </c>
      <c r="H213" s="121">
        <v>0</v>
      </c>
      <c r="I213" s="121">
        <v>0</v>
      </c>
      <c r="J213" s="121">
        <v>2456.4699999999998</v>
      </c>
      <c r="K213" s="121">
        <v>5998.89</v>
      </c>
      <c r="L213" s="121">
        <v>0</v>
      </c>
      <c r="M213" s="121">
        <v>13064.8</v>
      </c>
      <c r="N213" s="121">
        <v>0</v>
      </c>
      <c r="O213" s="121">
        <v>6325.62</v>
      </c>
      <c r="P213" s="121">
        <v>20548.189999999999</v>
      </c>
      <c r="Q213" s="121">
        <v>37157.379999999997</v>
      </c>
    </row>
    <row r="214" spans="1:17" x14ac:dyDescent="0.35">
      <c r="A214" s="384"/>
      <c r="B214" s="386"/>
      <c r="C214" s="198" t="s">
        <v>195</v>
      </c>
      <c r="D214" s="121" t="s">
        <v>20</v>
      </c>
      <c r="E214" s="121">
        <v>3</v>
      </c>
      <c r="F214" s="121">
        <v>122479.8</v>
      </c>
      <c r="G214" s="121">
        <v>21994.42</v>
      </c>
      <c r="H214" s="121">
        <v>0</v>
      </c>
      <c r="I214" s="121">
        <v>0</v>
      </c>
      <c r="J214" s="121">
        <v>2251.27</v>
      </c>
      <c r="K214" s="121">
        <v>0</v>
      </c>
      <c r="L214" s="121">
        <v>0</v>
      </c>
      <c r="M214" s="121">
        <v>0</v>
      </c>
      <c r="N214" s="121">
        <v>0</v>
      </c>
      <c r="O214" s="121">
        <v>2523.14</v>
      </c>
      <c r="P214" s="121">
        <v>14477.38</v>
      </c>
      <c r="Q214" s="121">
        <v>31517.58</v>
      </c>
    </row>
    <row r="215" spans="1:17" ht="15" thickBot="1" x14ac:dyDescent="0.4">
      <c r="A215" s="390"/>
      <c r="B215" s="391"/>
      <c r="C215" s="199" t="s">
        <v>211</v>
      </c>
      <c r="D215" s="200" t="s">
        <v>20</v>
      </c>
      <c r="E215" s="200">
        <v>9</v>
      </c>
      <c r="F215" s="200">
        <v>365521.99</v>
      </c>
      <c r="G215" s="200">
        <v>67861.39</v>
      </c>
      <c r="H215" s="200">
        <v>0</v>
      </c>
      <c r="I215" s="200">
        <v>0</v>
      </c>
      <c r="J215" s="200">
        <v>14290.17</v>
      </c>
      <c r="K215" s="200">
        <v>0</v>
      </c>
      <c r="L215" s="200">
        <v>0</v>
      </c>
      <c r="M215" s="200">
        <v>0</v>
      </c>
      <c r="N215" s="200">
        <v>0</v>
      </c>
      <c r="O215" s="200">
        <v>4654.8</v>
      </c>
      <c r="P215" s="200">
        <v>45837.24</v>
      </c>
      <c r="Q215" s="200">
        <v>92314.1</v>
      </c>
    </row>
    <row r="216" spans="1:17" x14ac:dyDescent="0.35">
      <c r="A216" s="392" t="s">
        <v>212</v>
      </c>
      <c r="B216" s="393">
        <v>2020</v>
      </c>
      <c r="C216" s="201" t="s">
        <v>157</v>
      </c>
      <c r="D216" s="125" t="s">
        <v>47</v>
      </c>
      <c r="E216" s="125">
        <v>33</v>
      </c>
      <c r="F216" s="125">
        <v>120367</v>
      </c>
      <c r="G216" s="125">
        <v>21696.34</v>
      </c>
      <c r="H216" s="125">
        <v>0</v>
      </c>
      <c r="I216" s="125">
        <v>9160.7999999999993</v>
      </c>
      <c r="J216" s="125">
        <v>0</v>
      </c>
      <c r="K216" s="125">
        <v>10291.620000000001</v>
      </c>
      <c r="L216" s="125">
        <v>0</v>
      </c>
      <c r="M216" s="125">
        <v>0</v>
      </c>
      <c r="N216" s="125">
        <v>0</v>
      </c>
      <c r="O216" s="125">
        <v>0</v>
      </c>
      <c r="P216" s="125">
        <v>0</v>
      </c>
      <c r="Q216" s="125">
        <v>31721.7</v>
      </c>
    </row>
    <row r="217" spans="1:17" x14ac:dyDescent="0.35">
      <c r="A217" s="384"/>
      <c r="B217" s="386"/>
      <c r="C217" s="198" t="s">
        <v>157</v>
      </c>
      <c r="D217" s="121" t="s">
        <v>174</v>
      </c>
      <c r="E217" s="121">
        <v>18</v>
      </c>
      <c r="F217" s="121">
        <v>36138.78</v>
      </c>
      <c r="G217" s="121">
        <v>4063.57</v>
      </c>
      <c r="H217" s="121">
        <v>0</v>
      </c>
      <c r="I217" s="121">
        <v>0</v>
      </c>
      <c r="J217" s="121">
        <v>0</v>
      </c>
      <c r="K217" s="121">
        <v>1812</v>
      </c>
      <c r="L217" s="121">
        <v>0</v>
      </c>
      <c r="M217" s="121">
        <v>0</v>
      </c>
      <c r="N217" s="121">
        <v>0</v>
      </c>
      <c r="O217" s="121">
        <v>0</v>
      </c>
      <c r="P217" s="121">
        <v>0</v>
      </c>
      <c r="Q217" s="121">
        <v>8251.6200000000008</v>
      </c>
    </row>
    <row r="218" spans="1:17" x14ac:dyDescent="0.35">
      <c r="A218" s="384"/>
      <c r="B218" s="386"/>
      <c r="C218" s="198" t="s">
        <v>157</v>
      </c>
      <c r="D218" s="121" t="s">
        <v>213</v>
      </c>
      <c r="E218" s="121">
        <v>6</v>
      </c>
      <c r="F218" s="121">
        <v>6575.18</v>
      </c>
      <c r="G218" s="121">
        <v>548.66</v>
      </c>
      <c r="H218" s="121">
        <v>0</v>
      </c>
      <c r="I218" s="121">
        <v>0</v>
      </c>
      <c r="J218" s="121">
        <v>0</v>
      </c>
      <c r="K218" s="121">
        <v>103.88</v>
      </c>
      <c r="L218" s="121">
        <v>0</v>
      </c>
      <c r="M218" s="121">
        <v>0</v>
      </c>
      <c r="N218" s="121">
        <v>0</v>
      </c>
      <c r="O218" s="121">
        <v>0</v>
      </c>
      <c r="P218" s="121">
        <v>0</v>
      </c>
      <c r="Q218" s="121">
        <v>1340.84</v>
      </c>
    </row>
    <row r="219" spans="1:17" x14ac:dyDescent="0.35">
      <c r="A219" s="384"/>
      <c r="B219" s="386"/>
      <c r="C219" s="198" t="s">
        <v>202</v>
      </c>
      <c r="D219" s="121" t="s">
        <v>174</v>
      </c>
      <c r="E219" s="121">
        <v>9</v>
      </c>
      <c r="F219" s="121">
        <v>30550</v>
      </c>
      <c r="G219" s="121">
        <v>5385</v>
      </c>
      <c r="H219" s="121">
        <v>0</v>
      </c>
      <c r="I219" s="121">
        <v>1447.3</v>
      </c>
      <c r="J219" s="121">
        <v>0</v>
      </c>
      <c r="K219" s="121">
        <v>0</v>
      </c>
      <c r="L219" s="121">
        <v>0</v>
      </c>
      <c r="M219" s="121">
        <v>0</v>
      </c>
      <c r="N219" s="121">
        <v>0</v>
      </c>
      <c r="O219" s="121">
        <v>0</v>
      </c>
      <c r="P219" s="121">
        <v>0</v>
      </c>
      <c r="Q219" s="121">
        <v>7341.88</v>
      </c>
    </row>
    <row r="220" spans="1:17" x14ac:dyDescent="0.35">
      <c r="A220" s="384"/>
      <c r="B220" s="386"/>
      <c r="C220" s="198" t="s">
        <v>172</v>
      </c>
      <c r="D220" s="121" t="s">
        <v>174</v>
      </c>
      <c r="E220" s="121">
        <v>22</v>
      </c>
      <c r="F220" s="121">
        <v>69750</v>
      </c>
      <c r="G220" s="121">
        <v>12312</v>
      </c>
      <c r="H220" s="121">
        <v>0</v>
      </c>
      <c r="I220" s="121">
        <v>0</v>
      </c>
      <c r="J220" s="121">
        <v>0</v>
      </c>
      <c r="K220" s="121">
        <v>135</v>
      </c>
      <c r="L220" s="121">
        <v>0</v>
      </c>
      <c r="M220" s="121">
        <v>0</v>
      </c>
      <c r="N220" s="121">
        <v>0</v>
      </c>
      <c r="O220" s="121">
        <v>0</v>
      </c>
      <c r="P220" s="121">
        <v>0</v>
      </c>
      <c r="Q220" s="121">
        <v>16143.49</v>
      </c>
    </row>
    <row r="221" spans="1:17" x14ac:dyDescent="0.35">
      <c r="A221" s="384"/>
      <c r="B221" s="386"/>
      <c r="C221" s="198" t="s">
        <v>172</v>
      </c>
      <c r="D221" s="121" t="s">
        <v>213</v>
      </c>
      <c r="E221" s="121">
        <v>5</v>
      </c>
      <c r="F221" s="121">
        <v>11700</v>
      </c>
      <c r="G221" s="121">
        <v>1170</v>
      </c>
      <c r="H221" s="121">
        <v>0</v>
      </c>
      <c r="I221" s="121">
        <v>0</v>
      </c>
      <c r="J221" s="121">
        <v>0</v>
      </c>
      <c r="K221" s="121">
        <v>0</v>
      </c>
      <c r="L221" s="121">
        <v>0</v>
      </c>
      <c r="M221" s="121">
        <v>0</v>
      </c>
      <c r="N221" s="121">
        <v>0</v>
      </c>
      <c r="O221" s="121">
        <v>0</v>
      </c>
      <c r="P221" s="121">
        <v>0</v>
      </c>
      <c r="Q221" s="121">
        <v>2527.67</v>
      </c>
    </row>
    <row r="222" spans="1:17" x14ac:dyDescent="0.35">
      <c r="A222" s="384"/>
      <c r="B222" s="386">
        <v>2021</v>
      </c>
      <c r="C222" s="198" t="s">
        <v>157</v>
      </c>
      <c r="D222" s="121" t="s">
        <v>47</v>
      </c>
      <c r="E222" s="121">
        <v>30</v>
      </c>
      <c r="F222" s="121">
        <v>117253.5</v>
      </c>
      <c r="G222" s="121">
        <v>22021.4</v>
      </c>
      <c r="H222" s="121">
        <v>0</v>
      </c>
      <c r="I222" s="121">
        <v>10115</v>
      </c>
      <c r="J222" s="121">
        <v>0</v>
      </c>
      <c r="K222" s="121">
        <v>11046.2</v>
      </c>
      <c r="L222" s="121">
        <v>0</v>
      </c>
      <c r="M222" s="121">
        <v>0</v>
      </c>
      <c r="N222" s="121" t="s">
        <v>84</v>
      </c>
      <c r="O222" s="121">
        <v>0</v>
      </c>
      <c r="P222" s="121">
        <v>0</v>
      </c>
      <c r="Q222" s="121">
        <v>31509.65</v>
      </c>
    </row>
    <row r="223" spans="1:17" x14ac:dyDescent="0.35">
      <c r="A223" s="384"/>
      <c r="B223" s="386"/>
      <c r="C223" s="198" t="s">
        <v>157</v>
      </c>
      <c r="D223" s="121" t="s">
        <v>174</v>
      </c>
      <c r="E223" s="121">
        <v>23</v>
      </c>
      <c r="F223" s="121">
        <v>52527.32</v>
      </c>
      <c r="G223" s="121">
        <v>6124.02</v>
      </c>
      <c r="H223" s="121">
        <v>0</v>
      </c>
      <c r="I223" s="121">
        <v>0</v>
      </c>
      <c r="J223" s="121">
        <v>0</v>
      </c>
      <c r="K223" s="121">
        <v>2414.6999999999998</v>
      </c>
      <c r="L223" s="121">
        <v>0</v>
      </c>
      <c r="M223" s="121">
        <v>0</v>
      </c>
      <c r="N223" s="121">
        <v>0</v>
      </c>
      <c r="O223" s="121">
        <v>0</v>
      </c>
      <c r="P223" s="121">
        <v>0</v>
      </c>
      <c r="Q223" s="121">
        <v>11993.37</v>
      </c>
    </row>
    <row r="224" spans="1:17" x14ac:dyDescent="0.35">
      <c r="A224" s="384"/>
      <c r="B224" s="386"/>
      <c r="C224" s="198" t="s">
        <v>157</v>
      </c>
      <c r="D224" s="121" t="s">
        <v>213</v>
      </c>
      <c r="E224" s="121">
        <v>5</v>
      </c>
      <c r="F224" s="121">
        <v>7691.33</v>
      </c>
      <c r="G224" s="121">
        <v>402.71</v>
      </c>
      <c r="H224" s="121">
        <v>0</v>
      </c>
      <c r="I224" s="121">
        <v>0</v>
      </c>
      <c r="J224" s="121">
        <v>0</v>
      </c>
      <c r="K224" s="121">
        <v>0</v>
      </c>
      <c r="L224" s="121">
        <v>0</v>
      </c>
      <c r="M224" s="121">
        <v>0</v>
      </c>
      <c r="N224" s="121">
        <v>0</v>
      </c>
      <c r="O224" s="121">
        <v>0</v>
      </c>
      <c r="P224" s="121">
        <v>0</v>
      </c>
      <c r="Q224" s="121">
        <v>1589.67</v>
      </c>
    </row>
    <row r="225" spans="1:17" x14ac:dyDescent="0.35">
      <c r="A225" s="384"/>
      <c r="B225" s="386"/>
      <c r="C225" s="198" t="s">
        <v>202</v>
      </c>
      <c r="D225" s="121" t="s">
        <v>174</v>
      </c>
      <c r="E225" s="121">
        <v>8</v>
      </c>
      <c r="F225" s="121">
        <v>33000</v>
      </c>
      <c r="G225" s="121">
        <v>5950</v>
      </c>
      <c r="H225" s="121">
        <v>0</v>
      </c>
      <c r="I225" s="121">
        <v>1320</v>
      </c>
      <c r="J225" s="121">
        <v>0</v>
      </c>
      <c r="K225" s="121">
        <v>185</v>
      </c>
      <c r="L225" s="121">
        <v>0</v>
      </c>
      <c r="M225" s="121">
        <v>0</v>
      </c>
      <c r="N225" s="121">
        <v>0</v>
      </c>
      <c r="O225" s="121">
        <v>0</v>
      </c>
      <c r="P225" s="121">
        <v>0</v>
      </c>
      <c r="Q225" s="121">
        <v>7945.36</v>
      </c>
    </row>
    <row r="226" spans="1:17" x14ac:dyDescent="0.35">
      <c r="A226" s="384"/>
      <c r="B226" s="386"/>
      <c r="C226" s="198" t="s">
        <v>172</v>
      </c>
      <c r="D226" s="121" t="s">
        <v>174</v>
      </c>
      <c r="E226" s="121">
        <v>21</v>
      </c>
      <c r="F226" s="121">
        <v>61000</v>
      </c>
      <c r="G226" s="121">
        <v>11174</v>
      </c>
      <c r="H226" s="121">
        <v>0</v>
      </c>
      <c r="I226" s="121">
        <v>0</v>
      </c>
      <c r="J226" s="121">
        <v>0</v>
      </c>
      <c r="K226" s="121">
        <v>147.5</v>
      </c>
      <c r="L226" s="121">
        <v>0</v>
      </c>
      <c r="M226" s="121">
        <v>0</v>
      </c>
      <c r="N226" s="121">
        <v>0</v>
      </c>
      <c r="O226" s="121">
        <v>0</v>
      </c>
      <c r="P226" s="121">
        <v>0</v>
      </c>
      <c r="Q226" s="121">
        <v>14203.94</v>
      </c>
    </row>
    <row r="227" spans="1:17" x14ac:dyDescent="0.35">
      <c r="A227" s="384"/>
      <c r="B227" s="386"/>
      <c r="C227" s="198" t="s">
        <v>172</v>
      </c>
      <c r="D227" s="121" t="s">
        <v>213</v>
      </c>
      <c r="E227" s="121">
        <v>4</v>
      </c>
      <c r="F227" s="121">
        <v>11450</v>
      </c>
      <c r="G227" s="121">
        <v>1295.5</v>
      </c>
      <c r="H227" s="121">
        <v>0</v>
      </c>
      <c r="I227" s="121">
        <v>0</v>
      </c>
      <c r="J227" s="121">
        <v>0</v>
      </c>
      <c r="K227" s="121">
        <v>0</v>
      </c>
      <c r="L227" s="121">
        <v>0</v>
      </c>
      <c r="M227" s="121">
        <v>0</v>
      </c>
      <c r="N227" s="121">
        <v>0</v>
      </c>
      <c r="O227" s="121">
        <v>0</v>
      </c>
      <c r="P227" s="121">
        <v>0</v>
      </c>
      <c r="Q227" s="121">
        <v>2503.2199999999998</v>
      </c>
    </row>
    <row r="228" spans="1:17" x14ac:dyDescent="0.35">
      <c r="A228" s="384"/>
      <c r="B228" s="386">
        <v>2022</v>
      </c>
      <c r="C228" s="198" t="s">
        <v>157</v>
      </c>
      <c r="D228" s="121" t="s">
        <v>47</v>
      </c>
      <c r="E228" s="121">
        <v>34</v>
      </c>
      <c r="F228" s="121">
        <v>132235.5</v>
      </c>
      <c r="G228" s="121">
        <v>24346.83</v>
      </c>
      <c r="H228" s="121">
        <v>0</v>
      </c>
      <c r="I228" s="121">
        <v>10115</v>
      </c>
      <c r="J228" s="121">
        <v>0</v>
      </c>
      <c r="K228" s="121">
        <v>6270.36</v>
      </c>
      <c r="L228" s="121">
        <v>0</v>
      </c>
      <c r="M228" s="121">
        <v>0</v>
      </c>
      <c r="N228" s="121">
        <v>0</v>
      </c>
      <c r="O228" s="121">
        <v>0</v>
      </c>
      <c r="P228" s="121">
        <v>0</v>
      </c>
      <c r="Q228" s="121">
        <v>33970.85</v>
      </c>
    </row>
    <row r="229" spans="1:17" ht="29" x14ac:dyDescent="0.35">
      <c r="A229" s="384"/>
      <c r="B229" s="386"/>
      <c r="C229" s="198" t="s">
        <v>157</v>
      </c>
      <c r="D229" s="198" t="s">
        <v>469</v>
      </c>
      <c r="E229" s="121">
        <v>20</v>
      </c>
      <c r="F229" s="121">
        <v>44813.259999999995</v>
      </c>
      <c r="G229" s="121">
        <v>4776.47</v>
      </c>
      <c r="H229" s="121">
        <v>0</v>
      </c>
      <c r="I229" s="121">
        <v>0</v>
      </c>
      <c r="J229" s="121">
        <v>0</v>
      </c>
      <c r="K229" s="121">
        <v>300</v>
      </c>
      <c r="L229" s="121">
        <v>0</v>
      </c>
      <c r="M229" s="121">
        <v>0</v>
      </c>
      <c r="N229" s="121">
        <v>0</v>
      </c>
      <c r="O229" s="121">
        <v>0</v>
      </c>
      <c r="P229" s="121">
        <v>0</v>
      </c>
      <c r="Q229" s="121">
        <v>9798.35</v>
      </c>
    </row>
    <row r="230" spans="1:17" x14ac:dyDescent="0.35">
      <c r="A230" s="384"/>
      <c r="B230" s="386"/>
      <c r="C230" s="198" t="s">
        <v>202</v>
      </c>
      <c r="D230" s="121" t="s">
        <v>174</v>
      </c>
      <c r="E230" s="121">
        <v>10</v>
      </c>
      <c r="F230" s="121">
        <v>40690</v>
      </c>
      <c r="G230" s="121">
        <v>7501.25</v>
      </c>
      <c r="H230" s="121">
        <v>0</v>
      </c>
      <c r="I230" s="121">
        <v>800</v>
      </c>
      <c r="J230" s="121">
        <v>0</v>
      </c>
      <c r="K230" s="121">
        <v>205</v>
      </c>
      <c r="L230" s="121">
        <v>0</v>
      </c>
      <c r="M230" s="121">
        <v>0</v>
      </c>
      <c r="N230" s="121">
        <v>0</v>
      </c>
      <c r="O230" s="121">
        <v>0</v>
      </c>
      <c r="P230" s="121">
        <v>0</v>
      </c>
      <c r="Q230" s="121">
        <v>9662.14</v>
      </c>
    </row>
    <row r="231" spans="1:17" x14ac:dyDescent="0.35">
      <c r="A231" s="384"/>
      <c r="B231" s="386"/>
      <c r="C231" s="198" t="s">
        <v>172</v>
      </c>
      <c r="D231" s="121" t="s">
        <v>174</v>
      </c>
      <c r="E231" s="121">
        <v>22</v>
      </c>
      <c r="F231" s="121">
        <v>67535</v>
      </c>
      <c r="G231" s="121">
        <v>12238.8</v>
      </c>
      <c r="H231" s="121">
        <v>0</v>
      </c>
      <c r="I231" s="121">
        <v>0</v>
      </c>
      <c r="J231" s="121">
        <v>0</v>
      </c>
      <c r="K231" s="121">
        <v>155</v>
      </c>
      <c r="L231" s="121">
        <v>0</v>
      </c>
      <c r="M231" s="121">
        <v>0</v>
      </c>
      <c r="N231" s="121">
        <v>0</v>
      </c>
      <c r="O231" s="121">
        <v>0</v>
      </c>
      <c r="P231" s="121">
        <v>0</v>
      </c>
      <c r="Q231" s="121">
        <v>15698.02</v>
      </c>
    </row>
    <row r="232" spans="1:17" x14ac:dyDescent="0.35">
      <c r="A232" s="384"/>
      <c r="B232" s="386"/>
      <c r="C232" s="198" t="s">
        <v>172</v>
      </c>
      <c r="D232" s="121" t="s">
        <v>213</v>
      </c>
      <c r="E232" s="121">
        <v>4</v>
      </c>
      <c r="F232" s="121">
        <v>12280</v>
      </c>
      <c r="G232" s="121">
        <v>1485.6</v>
      </c>
      <c r="H232" s="121">
        <v>0</v>
      </c>
      <c r="I232" s="121">
        <v>0</v>
      </c>
      <c r="J232" s="121">
        <v>0</v>
      </c>
      <c r="K232" s="121">
        <v>0</v>
      </c>
      <c r="L232" s="121">
        <v>0</v>
      </c>
      <c r="M232" s="121">
        <v>0</v>
      </c>
      <c r="N232" s="121">
        <v>0</v>
      </c>
      <c r="O232" s="121">
        <v>0</v>
      </c>
      <c r="P232" s="121">
        <v>0</v>
      </c>
      <c r="Q232" s="121">
        <v>2703.57</v>
      </c>
    </row>
    <row r="233" spans="1:17" x14ac:dyDescent="0.35">
      <c r="A233" s="384"/>
      <c r="B233" s="386">
        <v>2023</v>
      </c>
      <c r="C233" s="198" t="s">
        <v>157</v>
      </c>
      <c r="D233" s="121" t="s">
        <v>47</v>
      </c>
      <c r="E233" s="121">
        <v>35</v>
      </c>
      <c r="F233" s="121">
        <v>154005</v>
      </c>
      <c r="G233" s="121">
        <v>28119.3</v>
      </c>
      <c r="H233" s="121">
        <v>0</v>
      </c>
      <c r="I233" s="121">
        <v>10010</v>
      </c>
      <c r="J233" s="121">
        <v>0</v>
      </c>
      <c r="K233" s="121">
        <v>0</v>
      </c>
      <c r="L233" s="121">
        <v>11779</v>
      </c>
      <c r="M233" s="121">
        <v>0</v>
      </c>
      <c r="N233" s="121">
        <v>0</v>
      </c>
      <c r="O233" s="121">
        <v>0</v>
      </c>
      <c r="P233" s="121">
        <v>0</v>
      </c>
      <c r="Q233" s="121">
        <v>40048.57</v>
      </c>
    </row>
    <row r="234" spans="1:17" x14ac:dyDescent="0.35">
      <c r="A234" s="384"/>
      <c r="B234" s="386"/>
      <c r="C234" s="198" t="s">
        <v>157</v>
      </c>
      <c r="D234" s="121" t="s">
        <v>174</v>
      </c>
      <c r="E234" s="121">
        <v>16</v>
      </c>
      <c r="F234" s="121">
        <v>47126.39</v>
      </c>
      <c r="G234" s="121">
        <v>5942.61</v>
      </c>
      <c r="H234" s="121">
        <v>0</v>
      </c>
      <c r="I234" s="121">
        <v>1365</v>
      </c>
      <c r="J234" s="121">
        <v>0</v>
      </c>
      <c r="K234" s="121">
        <v>0</v>
      </c>
      <c r="L234" s="121">
        <v>2491.58</v>
      </c>
      <c r="M234" s="121">
        <v>0</v>
      </c>
      <c r="N234" s="121">
        <v>0</v>
      </c>
      <c r="O234" s="121">
        <v>0</v>
      </c>
      <c r="P234" s="121">
        <v>0</v>
      </c>
      <c r="Q234" s="121">
        <v>11180.18</v>
      </c>
    </row>
    <row r="235" spans="1:17" x14ac:dyDescent="0.35">
      <c r="A235" s="384"/>
      <c r="B235" s="386"/>
      <c r="C235" s="198" t="s">
        <v>157</v>
      </c>
      <c r="D235" s="121" t="s">
        <v>213</v>
      </c>
      <c r="E235" s="121">
        <v>5</v>
      </c>
      <c r="F235" s="121">
        <v>9688.18</v>
      </c>
      <c r="G235" s="121">
        <v>1080</v>
      </c>
      <c r="H235" s="121">
        <v>0</v>
      </c>
      <c r="I235" s="121">
        <v>0</v>
      </c>
      <c r="J235" s="121">
        <v>0</v>
      </c>
      <c r="K235" s="121">
        <v>0</v>
      </c>
      <c r="L235" s="121">
        <v>0</v>
      </c>
      <c r="M235" s="121">
        <v>0</v>
      </c>
      <c r="N235" s="121">
        <v>0</v>
      </c>
      <c r="O235" s="121">
        <v>0</v>
      </c>
      <c r="P235" s="121">
        <v>0</v>
      </c>
      <c r="Q235" s="121">
        <v>2114.87</v>
      </c>
    </row>
    <row r="236" spans="1:17" x14ac:dyDescent="0.35">
      <c r="A236" s="384"/>
      <c r="B236" s="386"/>
      <c r="C236" s="198" t="s">
        <v>202</v>
      </c>
      <c r="D236" s="121" t="s">
        <v>174</v>
      </c>
      <c r="E236" s="121">
        <v>11</v>
      </c>
      <c r="F236" s="121">
        <v>47875</v>
      </c>
      <c r="G236" s="121">
        <v>8962.6</v>
      </c>
      <c r="H236" s="121">
        <v>0</v>
      </c>
      <c r="I236" s="121">
        <v>1450</v>
      </c>
      <c r="J236" s="121">
        <v>0</v>
      </c>
      <c r="K236" s="121">
        <v>226</v>
      </c>
      <c r="L236" s="121">
        <v>0</v>
      </c>
      <c r="M236" s="121">
        <v>0</v>
      </c>
      <c r="N236" s="121">
        <v>0</v>
      </c>
      <c r="O236" s="121">
        <v>0</v>
      </c>
      <c r="P236" s="121">
        <v>0</v>
      </c>
      <c r="Q236" s="121">
        <v>11492.07</v>
      </c>
    </row>
    <row r="237" spans="1:17" x14ac:dyDescent="0.35">
      <c r="A237" s="384"/>
      <c r="B237" s="386"/>
      <c r="C237" s="198" t="s">
        <v>172</v>
      </c>
      <c r="D237" s="121" t="s">
        <v>174</v>
      </c>
      <c r="E237" s="121">
        <v>25</v>
      </c>
      <c r="F237" s="121">
        <v>113784</v>
      </c>
      <c r="G237" s="121">
        <v>19730.400000000001</v>
      </c>
      <c r="H237" s="121">
        <v>0</v>
      </c>
      <c r="I237" s="121">
        <v>0</v>
      </c>
      <c r="J237" s="121">
        <v>0</v>
      </c>
      <c r="K237" s="121">
        <v>222</v>
      </c>
      <c r="L237" s="121">
        <v>0</v>
      </c>
      <c r="M237" s="121">
        <v>0</v>
      </c>
      <c r="N237" s="121">
        <v>0</v>
      </c>
      <c r="O237" s="121">
        <v>0</v>
      </c>
      <c r="P237" s="121">
        <v>0</v>
      </c>
      <c r="Q237" s="121">
        <v>26265.83</v>
      </c>
    </row>
    <row r="238" spans="1:17" x14ac:dyDescent="0.35">
      <c r="A238" s="384"/>
      <c r="B238" s="386">
        <v>2024</v>
      </c>
      <c r="C238" s="198" t="s">
        <v>157</v>
      </c>
      <c r="D238" s="121" t="s">
        <v>47</v>
      </c>
      <c r="E238" s="121">
        <v>31</v>
      </c>
      <c r="F238" s="121">
        <v>176635.55</v>
      </c>
      <c r="G238" s="121">
        <v>32853.21</v>
      </c>
      <c r="H238" s="121">
        <v>0</v>
      </c>
      <c r="I238" s="121">
        <v>14787.5</v>
      </c>
      <c r="J238" s="121">
        <v>0</v>
      </c>
      <c r="K238" s="121">
        <v>13629.7</v>
      </c>
      <c r="L238" s="121">
        <v>0</v>
      </c>
      <c r="M238" s="121">
        <v>0</v>
      </c>
      <c r="N238" s="121">
        <v>0</v>
      </c>
      <c r="O238" s="121">
        <v>0</v>
      </c>
      <c r="P238" s="121">
        <v>0</v>
      </c>
      <c r="Q238" s="121">
        <v>46724.73</v>
      </c>
    </row>
    <row r="239" spans="1:17" x14ac:dyDescent="0.35">
      <c r="A239" s="384"/>
      <c r="B239" s="386"/>
      <c r="C239" s="198" t="s">
        <v>157</v>
      </c>
      <c r="D239" s="121" t="s">
        <v>174</v>
      </c>
      <c r="E239" s="121">
        <v>22</v>
      </c>
      <c r="F239" s="121">
        <v>85567.97</v>
      </c>
      <c r="G239" s="121">
        <v>12099.56</v>
      </c>
      <c r="H239" s="121">
        <v>0</v>
      </c>
      <c r="I239" s="121">
        <v>0</v>
      </c>
      <c r="J239" s="121">
        <v>0</v>
      </c>
      <c r="K239" s="121">
        <v>3482.19</v>
      </c>
      <c r="L239" s="121">
        <v>0</v>
      </c>
      <c r="M239" s="121">
        <v>0</v>
      </c>
      <c r="N239" s="121">
        <v>0</v>
      </c>
      <c r="O239" s="121">
        <v>0</v>
      </c>
      <c r="P239" s="121">
        <v>0</v>
      </c>
      <c r="Q239" s="121">
        <v>19924.73</v>
      </c>
    </row>
    <row r="240" spans="1:17" x14ac:dyDescent="0.35">
      <c r="A240" s="384"/>
      <c r="B240" s="386"/>
      <c r="C240" s="198" t="s">
        <v>157</v>
      </c>
      <c r="D240" s="121" t="s">
        <v>213</v>
      </c>
      <c r="E240" s="121">
        <v>11</v>
      </c>
      <c r="F240" s="121">
        <v>35731.68</v>
      </c>
      <c r="G240" s="121">
        <v>4426.04</v>
      </c>
      <c r="H240" s="121">
        <v>0</v>
      </c>
      <c r="I240" s="121">
        <v>0</v>
      </c>
      <c r="J240" s="121">
        <v>0</v>
      </c>
      <c r="K240" s="121">
        <v>597.29999999999995</v>
      </c>
      <c r="L240" s="121">
        <v>0</v>
      </c>
      <c r="M240" s="121">
        <v>0</v>
      </c>
      <c r="N240" s="121">
        <v>0</v>
      </c>
      <c r="O240" s="121">
        <v>0</v>
      </c>
      <c r="P240" s="121">
        <v>0</v>
      </c>
      <c r="Q240" s="121">
        <v>8004.29</v>
      </c>
    </row>
    <row r="241" spans="1:18" x14ac:dyDescent="0.35">
      <c r="A241" s="384"/>
      <c r="B241" s="386"/>
      <c r="C241" s="198" t="s">
        <v>202</v>
      </c>
      <c r="D241" s="121" t="s">
        <v>174</v>
      </c>
      <c r="E241" s="121">
        <v>11</v>
      </c>
      <c r="F241" s="121">
        <v>61459</v>
      </c>
      <c r="G241" s="121">
        <v>11573.6</v>
      </c>
      <c r="H241" s="121">
        <v>0</v>
      </c>
      <c r="I241" s="121">
        <v>3059</v>
      </c>
      <c r="J241" s="121">
        <v>0</v>
      </c>
      <c r="K241" s="121">
        <v>1034.8</v>
      </c>
      <c r="L241" s="121">
        <v>0</v>
      </c>
      <c r="M241" s="121">
        <v>0</v>
      </c>
      <c r="N241" s="121">
        <v>0</v>
      </c>
      <c r="O241" s="121">
        <v>0</v>
      </c>
      <c r="P241" s="121">
        <v>0</v>
      </c>
      <c r="Q241" s="121">
        <v>15147.62</v>
      </c>
    </row>
    <row r="242" spans="1:18" x14ac:dyDescent="0.35">
      <c r="A242" s="384"/>
      <c r="B242" s="386"/>
      <c r="C242" s="198" t="s">
        <v>172</v>
      </c>
      <c r="D242" s="121" t="s">
        <v>174</v>
      </c>
      <c r="E242" s="121">
        <v>26</v>
      </c>
      <c r="F242" s="121">
        <v>113784</v>
      </c>
      <c r="G242" s="121">
        <v>19730.400000000001</v>
      </c>
      <c r="H242" s="121">
        <v>0</v>
      </c>
      <c r="I242" s="121">
        <v>0</v>
      </c>
      <c r="J242" s="121">
        <v>0</v>
      </c>
      <c r="K242" s="121">
        <v>222</v>
      </c>
      <c r="L242" s="121">
        <v>0</v>
      </c>
      <c r="M242" s="121">
        <v>0</v>
      </c>
      <c r="N242" s="121">
        <v>0</v>
      </c>
      <c r="O242" s="121">
        <v>0</v>
      </c>
      <c r="P242" s="121">
        <v>0</v>
      </c>
      <c r="Q242" s="121">
        <v>26265.83</v>
      </c>
    </row>
    <row r="243" spans="1:18" x14ac:dyDescent="0.35">
      <c r="A243" s="384"/>
      <c r="B243" s="296">
        <v>2025</v>
      </c>
      <c r="C243" s="198" t="s">
        <v>157</v>
      </c>
      <c r="D243" s="121" t="s">
        <v>47</v>
      </c>
      <c r="E243" s="121">
        <v>28</v>
      </c>
      <c r="F243" s="121">
        <v>170304</v>
      </c>
      <c r="G243" s="121">
        <v>31117.48</v>
      </c>
      <c r="H243" s="121">
        <v>0</v>
      </c>
      <c r="I243" s="121">
        <v>15527.5</v>
      </c>
      <c r="J243" s="121">
        <v>0</v>
      </c>
      <c r="K243" s="121">
        <v>12463.4</v>
      </c>
      <c r="L243" s="121">
        <v>0</v>
      </c>
      <c r="M243" s="121">
        <v>0</v>
      </c>
      <c r="N243" s="121">
        <v>0</v>
      </c>
      <c r="O243" s="121">
        <v>0</v>
      </c>
      <c r="P243" s="121">
        <v>0</v>
      </c>
      <c r="Q243" s="121">
        <v>45056.6</v>
      </c>
    </row>
    <row r="244" spans="1:18" x14ac:dyDescent="0.35">
      <c r="A244" s="384"/>
      <c r="B244" s="296">
        <v>2025</v>
      </c>
      <c r="C244" s="198" t="s">
        <v>157</v>
      </c>
      <c r="D244" s="121" t="s">
        <v>174</v>
      </c>
      <c r="E244" s="121">
        <v>28</v>
      </c>
      <c r="F244" s="121">
        <v>115791.56</v>
      </c>
      <c r="G244" s="121">
        <v>17154.759999999998</v>
      </c>
      <c r="H244" s="121">
        <v>0</v>
      </c>
      <c r="I244" s="121">
        <v>0</v>
      </c>
      <c r="J244" s="121">
        <v>0</v>
      </c>
      <c r="K244" s="121">
        <v>3771.75</v>
      </c>
      <c r="L244" s="121">
        <v>0</v>
      </c>
      <c r="M244" s="121">
        <v>0</v>
      </c>
      <c r="N244" s="121">
        <v>0</v>
      </c>
      <c r="O244" s="121">
        <v>0</v>
      </c>
      <c r="P244" s="121">
        <v>0</v>
      </c>
      <c r="Q244" s="121">
        <v>26851.43</v>
      </c>
    </row>
    <row r="245" spans="1:18" x14ac:dyDescent="0.35">
      <c r="A245" s="384"/>
      <c r="B245" s="296">
        <v>2025</v>
      </c>
      <c r="C245" s="198" t="s">
        <v>157</v>
      </c>
      <c r="D245" s="121" t="s">
        <v>213</v>
      </c>
      <c r="E245" s="121">
        <v>8</v>
      </c>
      <c r="F245" s="121">
        <v>24594.199999999997</v>
      </c>
      <c r="G245" s="121">
        <v>3136.13</v>
      </c>
      <c r="H245" s="121">
        <v>0</v>
      </c>
      <c r="I245" s="121">
        <v>0</v>
      </c>
      <c r="J245" s="121">
        <v>0</v>
      </c>
      <c r="K245" s="121">
        <v>616.5</v>
      </c>
      <c r="L245" s="121">
        <v>0</v>
      </c>
      <c r="M245" s="121">
        <v>0</v>
      </c>
      <c r="N245" s="121">
        <v>0</v>
      </c>
      <c r="O245" s="121">
        <v>0</v>
      </c>
      <c r="P245" s="121">
        <v>0</v>
      </c>
      <c r="Q245" s="121">
        <v>5567.32</v>
      </c>
    </row>
    <row r="246" spans="1:18" x14ac:dyDescent="0.35">
      <c r="A246" s="384"/>
      <c r="B246" s="296">
        <v>2025</v>
      </c>
      <c r="C246" s="198" t="s">
        <v>202</v>
      </c>
      <c r="D246" s="121" t="s">
        <v>174</v>
      </c>
      <c r="E246" s="121">
        <v>10</v>
      </c>
      <c r="F246" s="121">
        <v>59582</v>
      </c>
      <c r="G246" s="121">
        <v>11260.78</v>
      </c>
      <c r="H246" s="121">
        <v>0</v>
      </c>
      <c r="I246" s="121">
        <v>1800</v>
      </c>
      <c r="J246" s="121">
        <v>0</v>
      </c>
      <c r="K246" s="121">
        <v>832.95</v>
      </c>
      <c r="L246" s="121">
        <v>0</v>
      </c>
      <c r="M246" s="121">
        <v>0</v>
      </c>
      <c r="N246" s="121">
        <v>0</v>
      </c>
      <c r="O246" s="121">
        <v>0</v>
      </c>
      <c r="P246" s="121">
        <v>0</v>
      </c>
      <c r="Q246" s="121">
        <v>14430.64</v>
      </c>
    </row>
    <row r="247" spans="1:18" ht="29.5" thickBot="1" x14ac:dyDescent="0.4">
      <c r="A247" s="390"/>
      <c r="B247" s="203">
        <v>2025</v>
      </c>
      <c r="C247" s="199" t="s">
        <v>172</v>
      </c>
      <c r="D247" s="199" t="s">
        <v>469</v>
      </c>
      <c r="E247" s="200">
        <v>26</v>
      </c>
      <c r="F247" s="200">
        <v>121691</v>
      </c>
      <c r="G247" s="200">
        <v>21305.300000000007</v>
      </c>
      <c r="H247" s="200">
        <v>0</v>
      </c>
      <c r="I247" s="200">
        <v>0</v>
      </c>
      <c r="J247" s="200">
        <v>0</v>
      </c>
      <c r="K247" s="200">
        <v>233.3</v>
      </c>
      <c r="L247" s="200">
        <v>0</v>
      </c>
      <c r="M247" s="200">
        <v>0</v>
      </c>
      <c r="N247" s="200">
        <v>0</v>
      </c>
      <c r="O247" s="200">
        <v>0</v>
      </c>
      <c r="P247" s="200">
        <v>0</v>
      </c>
      <c r="Q247" s="200">
        <v>28130.3</v>
      </c>
    </row>
    <row r="248" spans="1:18" ht="43.5" x14ac:dyDescent="0.35">
      <c r="A248" s="383" t="s">
        <v>214</v>
      </c>
      <c r="B248" s="385">
        <v>2020</v>
      </c>
      <c r="C248" s="202" t="s">
        <v>215</v>
      </c>
      <c r="D248" s="192" t="s">
        <v>47</v>
      </c>
      <c r="E248" s="192">
        <v>14</v>
      </c>
      <c r="F248" s="192">
        <v>606194.73</v>
      </c>
      <c r="G248" s="192">
        <v>110099.11</v>
      </c>
      <c r="H248" s="192">
        <v>0</v>
      </c>
      <c r="I248" s="192">
        <v>95022.48</v>
      </c>
      <c r="J248" s="192">
        <v>0</v>
      </c>
      <c r="K248" s="192">
        <v>0</v>
      </c>
      <c r="L248" s="192">
        <v>24800</v>
      </c>
      <c r="M248" s="192">
        <v>12117.79</v>
      </c>
      <c r="N248" s="192">
        <v>0</v>
      </c>
      <c r="O248" s="192">
        <v>59664.23</v>
      </c>
      <c r="P248" s="192">
        <v>72575.22</v>
      </c>
      <c r="Q248" s="205">
        <v>206631.14768799997</v>
      </c>
      <c r="R248" s="197"/>
    </row>
    <row r="249" spans="1:18" x14ac:dyDescent="0.35">
      <c r="A249" s="384"/>
      <c r="B249" s="386"/>
      <c r="C249" s="198" t="s">
        <v>157</v>
      </c>
      <c r="D249" s="121" t="s">
        <v>77</v>
      </c>
      <c r="E249" s="121">
        <v>8</v>
      </c>
      <c r="F249" s="121">
        <v>285606.34000000003</v>
      </c>
      <c r="G249" s="121">
        <v>26652.99</v>
      </c>
      <c r="H249" s="121">
        <v>0</v>
      </c>
      <c r="I249" s="121">
        <v>12262.24</v>
      </c>
      <c r="J249" s="121">
        <v>0</v>
      </c>
      <c r="K249" s="121">
        <v>0</v>
      </c>
      <c r="L249" s="121">
        <v>5100</v>
      </c>
      <c r="M249" s="121">
        <v>0</v>
      </c>
      <c r="N249" s="121">
        <v>0</v>
      </c>
      <c r="O249" s="121">
        <v>30732.32</v>
      </c>
      <c r="P249" s="121">
        <v>29947.21</v>
      </c>
      <c r="Q249" s="204">
        <v>80984.402843999997</v>
      </c>
      <c r="R249" s="197"/>
    </row>
    <row r="250" spans="1:18" x14ac:dyDescent="0.35">
      <c r="A250" s="384"/>
      <c r="B250" s="386"/>
      <c r="C250" s="198" t="s">
        <v>157</v>
      </c>
      <c r="D250" s="121" t="s">
        <v>199</v>
      </c>
      <c r="E250" s="121">
        <v>8</v>
      </c>
      <c r="F250" s="121">
        <v>160703.24</v>
      </c>
      <c r="G250" s="121">
        <v>17811.27</v>
      </c>
      <c r="H250" s="121">
        <v>0</v>
      </c>
      <c r="I250" s="121">
        <v>1293.5999999999999</v>
      </c>
      <c r="J250" s="121">
        <v>0</v>
      </c>
      <c r="K250" s="121">
        <v>0</v>
      </c>
      <c r="L250" s="121">
        <v>0</v>
      </c>
      <c r="M250" s="121">
        <v>0</v>
      </c>
      <c r="N250" s="121">
        <v>0</v>
      </c>
      <c r="O250" s="121">
        <v>9473.51</v>
      </c>
      <c r="P250" s="121">
        <v>11329.86</v>
      </c>
      <c r="Q250" s="204">
        <v>40634.615971999992</v>
      </c>
      <c r="R250" s="197"/>
    </row>
    <row r="251" spans="1:18" ht="29" x14ac:dyDescent="0.35">
      <c r="A251" s="384"/>
      <c r="B251" s="386"/>
      <c r="C251" s="198" t="s">
        <v>216</v>
      </c>
      <c r="D251" s="121" t="s">
        <v>77</v>
      </c>
      <c r="E251" s="121">
        <v>4</v>
      </c>
      <c r="F251" s="121">
        <v>144787.5</v>
      </c>
      <c r="G251" s="121">
        <v>21486.3</v>
      </c>
      <c r="H251" s="121">
        <v>0</v>
      </c>
      <c r="I251" s="121">
        <v>11920</v>
      </c>
      <c r="J251" s="121">
        <v>11668</v>
      </c>
      <c r="K251" s="121">
        <v>0</v>
      </c>
      <c r="L251" s="121">
        <v>5300</v>
      </c>
      <c r="M251" s="121">
        <v>10026</v>
      </c>
      <c r="N251" s="121">
        <v>0</v>
      </c>
      <c r="O251" s="121">
        <v>0</v>
      </c>
      <c r="P251" s="121">
        <v>14117.45</v>
      </c>
      <c r="Q251" s="204">
        <v>41102.4447</v>
      </c>
      <c r="R251" s="197"/>
    </row>
    <row r="252" spans="1:18" x14ac:dyDescent="0.35">
      <c r="A252" s="384"/>
      <c r="B252" s="386"/>
      <c r="C252" s="198" t="s">
        <v>217</v>
      </c>
      <c r="D252" s="121" t="s">
        <v>77</v>
      </c>
      <c r="E252" s="121">
        <v>4</v>
      </c>
      <c r="F252" s="121">
        <v>91564.01</v>
      </c>
      <c r="G252" s="121">
        <v>21683.5</v>
      </c>
      <c r="H252" s="121">
        <v>0</v>
      </c>
      <c r="I252" s="121">
        <v>0</v>
      </c>
      <c r="J252" s="121">
        <v>9346</v>
      </c>
      <c r="K252" s="121">
        <v>0</v>
      </c>
      <c r="L252" s="121">
        <v>2350</v>
      </c>
      <c r="M252" s="121">
        <v>0</v>
      </c>
      <c r="N252" s="121">
        <v>0</v>
      </c>
      <c r="O252" s="121">
        <v>0</v>
      </c>
      <c r="P252" s="121">
        <v>10335.34</v>
      </c>
      <c r="Q252" s="204">
        <v>26568.76614</v>
      </c>
      <c r="R252" s="197"/>
    </row>
    <row r="253" spans="1:18" ht="29" x14ac:dyDescent="0.35">
      <c r="A253" s="384"/>
      <c r="B253" s="386"/>
      <c r="C253" s="198" t="s">
        <v>218</v>
      </c>
      <c r="D253" s="121" t="s">
        <v>77</v>
      </c>
      <c r="E253" s="121">
        <v>6</v>
      </c>
      <c r="F253" s="121">
        <v>140353.65</v>
      </c>
      <c r="G253" s="121">
        <v>20262.5</v>
      </c>
      <c r="H253" s="121">
        <v>0</v>
      </c>
      <c r="I253" s="121">
        <v>0</v>
      </c>
      <c r="J253" s="121">
        <v>12350</v>
      </c>
      <c r="K253" s="121">
        <v>0</v>
      </c>
      <c r="L253" s="121">
        <v>2990</v>
      </c>
      <c r="M253" s="121">
        <v>6108</v>
      </c>
      <c r="N253" s="121">
        <v>0</v>
      </c>
      <c r="O253" s="121">
        <v>0</v>
      </c>
      <c r="P253" s="121">
        <v>12420.59</v>
      </c>
      <c r="Q253" s="204">
        <v>36997.191735999993</v>
      </c>
      <c r="R253" s="197"/>
    </row>
    <row r="254" spans="1:18" ht="43.5" x14ac:dyDescent="0.35">
      <c r="A254" s="384"/>
      <c r="B254" s="386">
        <v>2021</v>
      </c>
      <c r="C254" s="198" t="s">
        <v>215</v>
      </c>
      <c r="D254" s="121" t="s">
        <v>47</v>
      </c>
      <c r="E254" s="121">
        <v>17</v>
      </c>
      <c r="F254" s="121">
        <v>657227.55000000005</v>
      </c>
      <c r="G254" s="121">
        <v>103710.71</v>
      </c>
      <c r="H254" s="121">
        <v>0</v>
      </c>
      <c r="I254" s="121">
        <v>90595.67</v>
      </c>
      <c r="J254" s="121">
        <v>0</v>
      </c>
      <c r="K254" s="121">
        <v>0</v>
      </c>
      <c r="L254" s="121">
        <v>28000</v>
      </c>
      <c r="M254" s="121">
        <v>12636.69</v>
      </c>
      <c r="N254" s="121">
        <v>14565.6</v>
      </c>
      <c r="O254" s="121">
        <v>70095.61</v>
      </c>
      <c r="P254" s="121">
        <v>87800.56</v>
      </c>
      <c r="Q254" s="204">
        <v>221604.38516000001</v>
      </c>
      <c r="R254" s="197"/>
    </row>
    <row r="255" spans="1:18" x14ac:dyDescent="0.35">
      <c r="A255" s="384"/>
      <c r="B255" s="386"/>
      <c r="C255" s="198" t="s">
        <v>157</v>
      </c>
      <c r="D255" s="121" t="s">
        <v>77</v>
      </c>
      <c r="E255" s="121">
        <v>6</v>
      </c>
      <c r="F255" s="121">
        <v>200039.76</v>
      </c>
      <c r="G255" s="121">
        <v>21235.74</v>
      </c>
      <c r="H255" s="121">
        <v>0</v>
      </c>
      <c r="I255" s="121">
        <v>8314.0499999999993</v>
      </c>
      <c r="J255" s="121">
        <v>0</v>
      </c>
      <c r="K255" s="121">
        <v>0</v>
      </c>
      <c r="L255" s="121">
        <v>8000</v>
      </c>
      <c r="M255" s="121">
        <v>2042.23</v>
      </c>
      <c r="N255" s="121">
        <v>0</v>
      </c>
      <c r="O255" s="121">
        <v>22795.51</v>
      </c>
      <c r="P255" s="121">
        <v>23345.61</v>
      </c>
      <c r="Q255" s="204">
        <v>59745.007659999988</v>
      </c>
      <c r="R255" s="197"/>
    </row>
    <row r="256" spans="1:18" x14ac:dyDescent="0.35">
      <c r="A256" s="384"/>
      <c r="B256" s="386"/>
      <c r="C256" s="198" t="s">
        <v>157</v>
      </c>
      <c r="D256" s="121" t="s">
        <v>199</v>
      </c>
      <c r="E256" s="121">
        <v>10</v>
      </c>
      <c r="F256" s="121">
        <v>239767.51</v>
      </c>
      <c r="G256" s="121">
        <v>24623.15</v>
      </c>
      <c r="H256" s="121">
        <v>0</v>
      </c>
      <c r="I256" s="121">
        <v>8995.65</v>
      </c>
      <c r="J256" s="121">
        <v>0</v>
      </c>
      <c r="K256" s="121">
        <v>0</v>
      </c>
      <c r="L256" s="121">
        <v>12000</v>
      </c>
      <c r="M256" s="121">
        <v>0</v>
      </c>
      <c r="N256" s="121">
        <v>0</v>
      </c>
      <c r="O256" s="121">
        <v>31764.77</v>
      </c>
      <c r="P256" s="121">
        <v>19692.32</v>
      </c>
      <c r="Q256" s="204">
        <v>73963.63508800001</v>
      </c>
      <c r="R256" s="197"/>
    </row>
    <row r="257" spans="1:18" ht="29" x14ac:dyDescent="0.35">
      <c r="A257" s="384"/>
      <c r="B257" s="386"/>
      <c r="C257" s="198" t="s">
        <v>219</v>
      </c>
      <c r="D257" s="121" t="s">
        <v>77</v>
      </c>
      <c r="E257" s="121">
        <v>4</v>
      </c>
      <c r="F257" s="121">
        <v>115500</v>
      </c>
      <c r="G257" s="121">
        <v>21995</v>
      </c>
      <c r="H257" s="121">
        <v>0</v>
      </c>
      <c r="I257" s="121">
        <v>12000</v>
      </c>
      <c r="J257" s="121">
        <v>0</v>
      </c>
      <c r="K257" s="121">
        <v>43400</v>
      </c>
      <c r="L257" s="121">
        <v>4800</v>
      </c>
      <c r="M257" s="121">
        <v>0</v>
      </c>
      <c r="N257" s="121">
        <v>0</v>
      </c>
      <c r="O257" s="121">
        <v>0</v>
      </c>
      <c r="P257" s="121">
        <v>15086.98</v>
      </c>
      <c r="Q257" s="204">
        <v>41790.380872000002</v>
      </c>
      <c r="R257" s="197"/>
    </row>
    <row r="258" spans="1:18" x14ac:dyDescent="0.35">
      <c r="A258" s="384"/>
      <c r="B258" s="386"/>
      <c r="C258" s="198" t="s">
        <v>217</v>
      </c>
      <c r="D258" s="121" t="s">
        <v>77</v>
      </c>
      <c r="E258" s="121">
        <v>4</v>
      </c>
      <c r="F258" s="121">
        <v>89939.64</v>
      </c>
      <c r="G258" s="121">
        <v>26466.59</v>
      </c>
      <c r="H258" s="121">
        <v>0</v>
      </c>
      <c r="I258" s="121">
        <v>0</v>
      </c>
      <c r="J258" s="121">
        <v>0</v>
      </c>
      <c r="K258" s="121">
        <v>6000</v>
      </c>
      <c r="L258" s="121">
        <v>1800</v>
      </c>
      <c r="M258" s="121">
        <v>10080</v>
      </c>
      <c r="N258" s="121">
        <v>6720</v>
      </c>
      <c r="O258" s="121">
        <v>0</v>
      </c>
      <c r="P258" s="121">
        <v>10235.969999999999</v>
      </c>
      <c r="Q258" s="204">
        <v>26404.448079999995</v>
      </c>
      <c r="R258" s="197"/>
    </row>
    <row r="259" spans="1:18" ht="29" x14ac:dyDescent="0.35">
      <c r="A259" s="384"/>
      <c r="B259" s="386"/>
      <c r="C259" s="198" t="s">
        <v>218</v>
      </c>
      <c r="D259" s="121" t="s">
        <v>77</v>
      </c>
      <c r="E259" s="121">
        <v>6</v>
      </c>
      <c r="F259" s="121">
        <v>171733.38</v>
      </c>
      <c r="G259" s="121">
        <v>28448</v>
      </c>
      <c r="H259" s="121">
        <v>0</v>
      </c>
      <c r="I259" s="121">
        <v>0</v>
      </c>
      <c r="J259" s="121">
        <v>0</v>
      </c>
      <c r="K259" s="121">
        <v>14200</v>
      </c>
      <c r="L259" s="121">
        <v>3400</v>
      </c>
      <c r="M259" s="121">
        <v>0</v>
      </c>
      <c r="N259" s="121">
        <v>0</v>
      </c>
      <c r="O259" s="121">
        <v>0</v>
      </c>
      <c r="P259" s="121">
        <v>11532.31</v>
      </c>
      <c r="Q259" s="204">
        <v>45037.208716000001</v>
      </c>
      <c r="R259" s="197"/>
    </row>
    <row r="260" spans="1:18" ht="43.5" x14ac:dyDescent="0.35">
      <c r="A260" s="384"/>
      <c r="B260" s="386">
        <v>2022</v>
      </c>
      <c r="C260" s="198" t="s">
        <v>215</v>
      </c>
      <c r="D260" s="121" t="s">
        <v>47</v>
      </c>
      <c r="E260" s="121">
        <v>15</v>
      </c>
      <c r="F260" s="121">
        <v>665415.18000000005</v>
      </c>
      <c r="G260" s="121">
        <v>121281.71</v>
      </c>
      <c r="H260" s="121">
        <v>0</v>
      </c>
      <c r="I260" s="121">
        <v>89128.87</v>
      </c>
      <c r="J260" s="121">
        <v>0</v>
      </c>
      <c r="K260" s="121">
        <v>0</v>
      </c>
      <c r="L260" s="121">
        <v>21220</v>
      </c>
      <c r="M260" s="121">
        <v>12812.66</v>
      </c>
      <c r="N260" s="121">
        <v>0</v>
      </c>
      <c r="O260" s="121">
        <v>70350.94</v>
      </c>
      <c r="P260" s="121">
        <v>93746.43</v>
      </c>
      <c r="Q260" s="204">
        <v>227534.551572</v>
      </c>
      <c r="R260" s="197"/>
    </row>
    <row r="261" spans="1:18" x14ac:dyDescent="0.35">
      <c r="A261" s="384"/>
      <c r="B261" s="386"/>
      <c r="C261" s="198" t="s">
        <v>157</v>
      </c>
      <c r="D261" s="121" t="s">
        <v>77</v>
      </c>
      <c r="E261" s="121">
        <v>10</v>
      </c>
      <c r="F261" s="121">
        <v>348218.44</v>
      </c>
      <c r="G261" s="121">
        <v>39771.879999999997</v>
      </c>
      <c r="H261" s="121">
        <v>0</v>
      </c>
      <c r="I261" s="121">
        <v>10556.38</v>
      </c>
      <c r="J261" s="121">
        <v>0</v>
      </c>
      <c r="K261" s="121">
        <v>0</v>
      </c>
      <c r="L261" s="121">
        <v>9600</v>
      </c>
      <c r="M261" s="121">
        <v>3834.83</v>
      </c>
      <c r="N261" s="121">
        <v>0</v>
      </c>
      <c r="O261" s="121">
        <v>42717.869999999995</v>
      </c>
      <c r="P261" s="121">
        <v>38636</v>
      </c>
      <c r="Q261" s="204">
        <v>103423.09498799998</v>
      </c>
      <c r="R261" s="197"/>
    </row>
    <row r="262" spans="1:18" x14ac:dyDescent="0.35">
      <c r="A262" s="384"/>
      <c r="B262" s="386"/>
      <c r="C262" s="198" t="s">
        <v>157</v>
      </c>
      <c r="D262" s="121" t="s">
        <v>199</v>
      </c>
      <c r="E262" s="121">
        <v>7</v>
      </c>
      <c r="F262" s="121">
        <v>186766.67</v>
      </c>
      <c r="G262" s="121">
        <v>19708.259999999998</v>
      </c>
      <c r="H262" s="121">
        <v>0</v>
      </c>
      <c r="I262" s="121">
        <v>1990</v>
      </c>
      <c r="J262" s="121">
        <v>0</v>
      </c>
      <c r="K262" s="121">
        <v>0</v>
      </c>
      <c r="L262" s="121">
        <v>0</v>
      </c>
      <c r="M262" s="121">
        <v>2416.31</v>
      </c>
      <c r="N262" s="121">
        <v>0</v>
      </c>
      <c r="O262" s="121">
        <v>19997.580000000002</v>
      </c>
      <c r="P262" s="121">
        <v>18326.509999999998</v>
      </c>
      <c r="Q262" s="204">
        <v>49235.180156000002</v>
      </c>
      <c r="R262" s="197"/>
    </row>
    <row r="263" spans="1:18" ht="29" x14ac:dyDescent="0.35">
      <c r="A263" s="384"/>
      <c r="B263" s="386"/>
      <c r="C263" s="198" t="s">
        <v>219</v>
      </c>
      <c r="D263" s="121" t="s">
        <v>77</v>
      </c>
      <c r="E263" s="121">
        <v>4</v>
      </c>
      <c r="F263" s="121">
        <v>147790</v>
      </c>
      <c r="G263" s="121">
        <v>19867.2</v>
      </c>
      <c r="H263" s="121">
        <v>0</v>
      </c>
      <c r="I263" s="121">
        <v>15600</v>
      </c>
      <c r="J263" s="121">
        <v>4400</v>
      </c>
      <c r="K263" s="121">
        <v>21700</v>
      </c>
      <c r="L263" s="121">
        <v>6600</v>
      </c>
      <c r="M263" s="121">
        <v>0</v>
      </c>
      <c r="N263" s="121">
        <v>0</v>
      </c>
      <c r="O263" s="121">
        <v>0</v>
      </c>
      <c r="P263" s="121">
        <v>12048.75</v>
      </c>
      <c r="Q263" s="204">
        <v>44780.368580000002</v>
      </c>
      <c r="R263" s="197"/>
    </row>
    <row r="264" spans="1:18" x14ac:dyDescent="0.35">
      <c r="A264" s="384"/>
      <c r="B264" s="386"/>
      <c r="C264" s="198" t="s">
        <v>217</v>
      </c>
      <c r="D264" s="121" t="s">
        <v>77</v>
      </c>
      <c r="E264" s="121">
        <v>5</v>
      </c>
      <c r="F264" s="121">
        <v>140308.64000000001</v>
      </c>
      <c r="G264" s="121">
        <v>33881.68</v>
      </c>
      <c r="H264" s="121">
        <v>0</v>
      </c>
      <c r="I264" s="121">
        <v>0</v>
      </c>
      <c r="J264" s="121">
        <v>2050</v>
      </c>
      <c r="K264" s="121">
        <v>0</v>
      </c>
      <c r="L264" s="121">
        <v>3550</v>
      </c>
      <c r="M264" s="121">
        <v>2685</v>
      </c>
      <c r="N264" s="121">
        <v>0</v>
      </c>
      <c r="O264" s="121">
        <v>0</v>
      </c>
      <c r="P264" s="121">
        <v>6611.47</v>
      </c>
      <c r="Q264" s="204">
        <v>36609.311556000001</v>
      </c>
      <c r="R264" s="197"/>
    </row>
    <row r="265" spans="1:18" ht="29" x14ac:dyDescent="0.35">
      <c r="A265" s="384"/>
      <c r="B265" s="386"/>
      <c r="C265" s="198" t="s">
        <v>218</v>
      </c>
      <c r="D265" s="121" t="s">
        <v>220</v>
      </c>
      <c r="E265" s="121">
        <v>6</v>
      </c>
      <c r="F265" s="121">
        <v>216956.34</v>
      </c>
      <c r="G265" s="121">
        <v>3337.5</v>
      </c>
      <c r="H265" s="121">
        <v>0</v>
      </c>
      <c r="I265" s="121">
        <v>0</v>
      </c>
      <c r="J265" s="121">
        <v>2950</v>
      </c>
      <c r="K265" s="121">
        <v>0</v>
      </c>
      <c r="L265" s="121">
        <v>4850</v>
      </c>
      <c r="M265" s="121">
        <v>2685</v>
      </c>
      <c r="N265" s="121">
        <v>0</v>
      </c>
      <c r="O265" s="121">
        <v>0</v>
      </c>
      <c r="P265" s="121">
        <v>12809.08</v>
      </c>
      <c r="Q265" s="204">
        <v>47313.333487999997</v>
      </c>
      <c r="R265" s="197"/>
    </row>
    <row r="266" spans="1:18" ht="43.5" x14ac:dyDescent="0.35">
      <c r="A266" s="384"/>
      <c r="B266" s="386">
        <v>2023</v>
      </c>
      <c r="C266" s="198" t="s">
        <v>215</v>
      </c>
      <c r="D266" s="121" t="s">
        <v>47</v>
      </c>
      <c r="E266" s="121">
        <v>17</v>
      </c>
      <c r="F266" s="121">
        <v>1228901.5900000001</v>
      </c>
      <c r="G266" s="121">
        <v>136701.74</v>
      </c>
      <c r="H266" s="121">
        <v>0</v>
      </c>
      <c r="I266" s="121">
        <v>100007.71</v>
      </c>
      <c r="J266" s="121">
        <v>0</v>
      </c>
      <c r="K266" s="121">
        <v>0</v>
      </c>
      <c r="L266" s="121">
        <v>45375</v>
      </c>
      <c r="M266" s="121">
        <v>19410</v>
      </c>
      <c r="N266" s="121">
        <v>0</v>
      </c>
      <c r="O266" s="121">
        <v>88904.09</v>
      </c>
      <c r="P266" s="121">
        <v>102417.55</v>
      </c>
      <c r="Q266" s="204">
        <v>359126.32834400004</v>
      </c>
      <c r="R266" s="197"/>
    </row>
    <row r="267" spans="1:18" x14ac:dyDescent="0.35">
      <c r="A267" s="384"/>
      <c r="B267" s="386"/>
      <c r="C267" s="198" t="s">
        <v>157</v>
      </c>
      <c r="D267" s="121" t="s">
        <v>77</v>
      </c>
      <c r="E267" s="121">
        <v>9</v>
      </c>
      <c r="F267" s="121">
        <v>313379.09000000003</v>
      </c>
      <c r="G267" s="121">
        <v>32855.089999999997</v>
      </c>
      <c r="H267" s="121">
        <v>0</v>
      </c>
      <c r="I267" s="121">
        <v>11140</v>
      </c>
      <c r="J267" s="121">
        <v>0</v>
      </c>
      <c r="K267" s="121">
        <v>0</v>
      </c>
      <c r="L267" s="121">
        <v>21560</v>
      </c>
      <c r="M267" s="121">
        <v>0</v>
      </c>
      <c r="N267" s="121">
        <v>0</v>
      </c>
      <c r="O267" s="121">
        <v>38917.15</v>
      </c>
      <c r="P267" s="121">
        <v>35311.760000000002</v>
      </c>
      <c r="Q267" s="204">
        <v>99398.326744000005</v>
      </c>
      <c r="R267" s="197"/>
    </row>
    <row r="268" spans="1:18" x14ac:dyDescent="0.35">
      <c r="A268" s="384"/>
      <c r="B268" s="386"/>
      <c r="C268" s="198" t="s">
        <v>157</v>
      </c>
      <c r="D268" s="121" t="s">
        <v>199</v>
      </c>
      <c r="E268" s="121">
        <v>6</v>
      </c>
      <c r="F268" s="121">
        <v>145424.65</v>
      </c>
      <c r="G268" s="121">
        <v>15684.44</v>
      </c>
      <c r="H268" s="121">
        <v>0</v>
      </c>
      <c r="I268" s="121">
        <v>0</v>
      </c>
      <c r="J268" s="121">
        <v>0</v>
      </c>
      <c r="K268" s="121">
        <v>0</v>
      </c>
      <c r="L268" s="121">
        <v>5650</v>
      </c>
      <c r="M268" s="121">
        <v>0</v>
      </c>
      <c r="N268" s="121">
        <v>0</v>
      </c>
      <c r="O268" s="121">
        <v>10601.27</v>
      </c>
      <c r="P268" s="121">
        <v>10235.6</v>
      </c>
      <c r="Q268" s="204">
        <v>38972.406176000004</v>
      </c>
      <c r="R268" s="197"/>
    </row>
    <row r="269" spans="1:18" ht="29" x14ac:dyDescent="0.35">
      <c r="A269" s="384"/>
      <c r="B269" s="386"/>
      <c r="C269" s="198" t="s">
        <v>219</v>
      </c>
      <c r="D269" s="121" t="s">
        <v>77</v>
      </c>
      <c r="E269" s="121">
        <v>4</v>
      </c>
      <c r="F269" s="121">
        <v>612989.67000000004</v>
      </c>
      <c r="G269" s="121">
        <v>25269.14</v>
      </c>
      <c r="H269" s="121">
        <v>0</v>
      </c>
      <c r="I269" s="121">
        <v>15433.33</v>
      </c>
      <c r="J269" s="121">
        <v>9518.7000000000007</v>
      </c>
      <c r="K269" s="121">
        <v>12150</v>
      </c>
      <c r="L269" s="121">
        <v>8400</v>
      </c>
      <c r="M269" s="121">
        <v>0</v>
      </c>
      <c r="N269" s="121">
        <v>0</v>
      </c>
      <c r="O269" s="121">
        <v>0</v>
      </c>
      <c r="P269" s="121">
        <v>17405.27</v>
      </c>
      <c r="Q269" s="204">
        <v>137709.02400399998</v>
      </c>
      <c r="R269" s="197"/>
    </row>
    <row r="270" spans="1:18" x14ac:dyDescent="0.35">
      <c r="A270" s="384"/>
      <c r="B270" s="386"/>
      <c r="C270" s="198" t="s">
        <v>217</v>
      </c>
      <c r="D270" s="121" t="s">
        <v>77</v>
      </c>
      <c r="E270" s="121">
        <v>5</v>
      </c>
      <c r="F270" s="121">
        <v>182679.89</v>
      </c>
      <c r="G270" s="121">
        <v>38046.71</v>
      </c>
      <c r="H270" s="121">
        <v>0</v>
      </c>
      <c r="I270" s="121">
        <v>0</v>
      </c>
      <c r="J270" s="121">
        <v>8539.2099999999991</v>
      </c>
      <c r="K270" s="121">
        <v>2500</v>
      </c>
      <c r="L270" s="121">
        <v>5800</v>
      </c>
      <c r="M270" s="121">
        <v>8376</v>
      </c>
      <c r="N270" s="121">
        <v>0</v>
      </c>
      <c r="O270" s="121">
        <v>0</v>
      </c>
      <c r="P270" s="121">
        <v>50319.6</v>
      </c>
      <c r="Q270" s="204">
        <v>56540.694523999991</v>
      </c>
      <c r="R270" s="197"/>
    </row>
    <row r="271" spans="1:18" ht="29" x14ac:dyDescent="0.35">
      <c r="A271" s="384"/>
      <c r="B271" s="386"/>
      <c r="C271" s="198" t="s">
        <v>218</v>
      </c>
      <c r="D271" s="121" t="s">
        <v>77</v>
      </c>
      <c r="E271" s="121">
        <v>6</v>
      </c>
      <c r="F271" s="121">
        <v>2000987.2</v>
      </c>
      <c r="G271" s="121">
        <v>38242.1</v>
      </c>
      <c r="H271" s="121">
        <v>0</v>
      </c>
      <c r="I271" s="121">
        <v>0</v>
      </c>
      <c r="J271" s="121">
        <v>5800</v>
      </c>
      <c r="K271" s="121">
        <v>10500</v>
      </c>
      <c r="L271" s="121">
        <v>5800</v>
      </c>
      <c r="M271" s="121">
        <v>4320</v>
      </c>
      <c r="N271" s="121">
        <v>0</v>
      </c>
      <c r="O271" s="121">
        <v>0</v>
      </c>
      <c r="P271" s="121">
        <v>21055.759999999998</v>
      </c>
      <c r="Q271" s="204">
        <v>408980.42578400002</v>
      </c>
      <c r="R271" s="197"/>
    </row>
    <row r="272" spans="1:18" ht="43.5" x14ac:dyDescent="0.35">
      <c r="A272" s="384"/>
      <c r="B272" s="386">
        <v>2024</v>
      </c>
      <c r="C272" s="198" t="s">
        <v>215</v>
      </c>
      <c r="D272" s="121" t="s">
        <v>47</v>
      </c>
      <c r="E272" s="121">
        <v>21</v>
      </c>
      <c r="F272" s="121">
        <v>1834831.4</v>
      </c>
      <c r="G272" s="121">
        <v>229486.47</v>
      </c>
      <c r="H272" s="121">
        <v>0</v>
      </c>
      <c r="I272" s="121">
        <v>141883.06</v>
      </c>
      <c r="J272" s="121">
        <v>0</v>
      </c>
      <c r="K272" s="121">
        <v>0</v>
      </c>
      <c r="L272" s="121">
        <v>37948.370000000003</v>
      </c>
      <c r="M272" s="121">
        <v>73395.16</v>
      </c>
      <c r="N272" s="121">
        <v>0</v>
      </c>
      <c r="O272" s="121">
        <v>136978.29</v>
      </c>
      <c r="P272" s="121">
        <v>137541.43</v>
      </c>
      <c r="Q272" s="204">
        <v>508846.53019199992</v>
      </c>
      <c r="R272" s="197"/>
    </row>
    <row r="273" spans="1:18" x14ac:dyDescent="0.35">
      <c r="A273" s="384"/>
      <c r="B273" s="386"/>
      <c r="C273" s="198" t="s">
        <v>157</v>
      </c>
      <c r="D273" s="121" t="s">
        <v>77</v>
      </c>
      <c r="E273" s="121">
        <v>6</v>
      </c>
      <c r="F273" s="121">
        <v>320065.64</v>
      </c>
      <c r="G273" s="121">
        <v>454555.97</v>
      </c>
      <c r="H273" s="121">
        <v>0</v>
      </c>
      <c r="I273" s="121">
        <v>8820</v>
      </c>
      <c r="J273" s="121">
        <v>0</v>
      </c>
      <c r="K273" s="121">
        <v>0</v>
      </c>
      <c r="L273" s="121">
        <v>7600</v>
      </c>
      <c r="M273" s="121">
        <v>0</v>
      </c>
      <c r="N273" s="121">
        <v>0</v>
      </c>
      <c r="O273" s="121">
        <v>35880.03</v>
      </c>
      <c r="P273" s="121">
        <v>25803.34</v>
      </c>
      <c r="Q273" s="204">
        <v>169547.78937999997</v>
      </c>
      <c r="R273" s="197"/>
    </row>
    <row r="274" spans="1:18" x14ac:dyDescent="0.35">
      <c r="A274" s="384"/>
      <c r="B274" s="386"/>
      <c r="C274" s="198" t="s">
        <v>157</v>
      </c>
      <c r="D274" s="121" t="s">
        <v>199</v>
      </c>
      <c r="E274" s="121">
        <v>7</v>
      </c>
      <c r="F274" s="121">
        <v>291362.37</v>
      </c>
      <c r="G274" s="121">
        <v>28029.54</v>
      </c>
      <c r="H274" s="121">
        <v>0</v>
      </c>
      <c r="I274" s="121">
        <v>0</v>
      </c>
      <c r="J274" s="121">
        <v>0</v>
      </c>
      <c r="K274" s="121">
        <v>0</v>
      </c>
      <c r="L274" s="121">
        <v>4300</v>
      </c>
      <c r="M274" s="121">
        <v>13801.68</v>
      </c>
      <c r="N274" s="121">
        <v>0</v>
      </c>
      <c r="O274" s="121">
        <v>21210.89</v>
      </c>
      <c r="P274" s="121">
        <v>14334.35</v>
      </c>
      <c r="Q274" s="204">
        <v>70554.176259999978</v>
      </c>
      <c r="R274" s="197"/>
    </row>
    <row r="275" spans="1:18" ht="29" x14ac:dyDescent="0.35">
      <c r="A275" s="384"/>
      <c r="B275" s="386"/>
      <c r="C275" s="198" t="s">
        <v>219</v>
      </c>
      <c r="D275" s="121" t="s">
        <v>77</v>
      </c>
      <c r="E275" s="121">
        <v>4</v>
      </c>
      <c r="F275" s="121">
        <v>236972.67</v>
      </c>
      <c r="G275" s="121">
        <v>33452.720000000001</v>
      </c>
      <c r="H275" s="121">
        <v>0</v>
      </c>
      <c r="I275" s="121">
        <v>19033.330000000002</v>
      </c>
      <c r="J275" s="121">
        <v>0</v>
      </c>
      <c r="K275" s="121">
        <v>0</v>
      </c>
      <c r="L275" s="121">
        <v>8714</v>
      </c>
      <c r="M275" s="121">
        <v>7840</v>
      </c>
      <c r="N275" s="121">
        <v>0</v>
      </c>
      <c r="O275" s="121">
        <v>0</v>
      </c>
      <c r="P275" s="121">
        <v>20058.72</v>
      </c>
      <c r="Q275" s="204">
        <v>62500.654816000009</v>
      </c>
      <c r="R275" s="197"/>
    </row>
    <row r="276" spans="1:18" x14ac:dyDescent="0.35">
      <c r="A276" s="384"/>
      <c r="B276" s="386"/>
      <c r="C276" s="198" t="s">
        <v>217</v>
      </c>
      <c r="D276" s="121" t="s">
        <v>77</v>
      </c>
      <c r="E276" s="121">
        <v>5</v>
      </c>
      <c r="F276" s="121">
        <v>209990.02</v>
      </c>
      <c r="G276" s="121">
        <v>39911.519999999997</v>
      </c>
      <c r="H276" s="121">
        <v>0</v>
      </c>
      <c r="I276" s="121">
        <v>0</v>
      </c>
      <c r="J276" s="121">
        <v>0</v>
      </c>
      <c r="K276" s="121">
        <v>0</v>
      </c>
      <c r="L276" s="121">
        <v>5800</v>
      </c>
      <c r="M276" s="121">
        <v>16027.2</v>
      </c>
      <c r="N276" s="121">
        <v>0</v>
      </c>
      <c r="O276" s="121">
        <v>0</v>
      </c>
      <c r="P276" s="121">
        <v>15577.33</v>
      </c>
      <c r="Q276" s="204">
        <v>53279.170067999999</v>
      </c>
      <c r="R276" s="197"/>
    </row>
    <row r="277" spans="1:18" ht="29" x14ac:dyDescent="0.35">
      <c r="A277" s="384"/>
      <c r="B277" s="386"/>
      <c r="C277" s="198" t="s">
        <v>218</v>
      </c>
      <c r="D277" s="121" t="s">
        <v>77</v>
      </c>
      <c r="E277" s="121">
        <v>6</v>
      </c>
      <c r="F277" s="121">
        <v>244866.13</v>
      </c>
      <c r="G277" s="121">
        <v>299739.43</v>
      </c>
      <c r="H277" s="121">
        <v>0</v>
      </c>
      <c r="I277" s="121">
        <v>0</v>
      </c>
      <c r="J277" s="121">
        <v>0</v>
      </c>
      <c r="K277" s="121">
        <v>0</v>
      </c>
      <c r="L277" s="121">
        <v>7200</v>
      </c>
      <c r="M277" s="121">
        <v>0</v>
      </c>
      <c r="N277" s="121">
        <v>0</v>
      </c>
      <c r="O277" s="121">
        <v>0</v>
      </c>
      <c r="P277" s="121">
        <v>23021.919999999998</v>
      </c>
      <c r="Q277" s="204">
        <v>112896.11707200001</v>
      </c>
      <c r="R277" s="197"/>
    </row>
    <row r="278" spans="1:18" ht="43.5" x14ac:dyDescent="0.35">
      <c r="A278" s="384"/>
      <c r="B278" s="386">
        <v>2025</v>
      </c>
      <c r="C278" s="198" t="s">
        <v>215</v>
      </c>
      <c r="D278" s="121" t="s">
        <v>47</v>
      </c>
      <c r="E278" s="121">
        <v>21</v>
      </c>
      <c r="F278" s="121">
        <v>144768.70000000001</v>
      </c>
      <c r="G278" s="121">
        <v>173181.81</v>
      </c>
      <c r="H278" s="121">
        <v>0</v>
      </c>
      <c r="I278" s="121">
        <v>14312.3</v>
      </c>
      <c r="J278" s="121">
        <v>0</v>
      </c>
      <c r="K278" s="121">
        <v>0</v>
      </c>
      <c r="L278" s="121">
        <v>0</v>
      </c>
      <c r="M278" s="121">
        <v>26142.52</v>
      </c>
      <c r="N278" s="121">
        <v>18564</v>
      </c>
      <c r="O278" s="121">
        <v>108350.03</v>
      </c>
      <c r="P278" s="121">
        <v>168786.45</v>
      </c>
      <c r="Q278" s="204">
        <v>127569.365328</v>
      </c>
      <c r="R278" s="197"/>
    </row>
    <row r="279" spans="1:18" x14ac:dyDescent="0.35">
      <c r="A279" s="384"/>
      <c r="B279" s="386"/>
      <c r="C279" s="198" t="s">
        <v>157</v>
      </c>
      <c r="D279" s="121" t="s">
        <v>77</v>
      </c>
      <c r="E279" s="121">
        <v>6</v>
      </c>
      <c r="F279" s="121">
        <v>263563.48</v>
      </c>
      <c r="G279" s="121">
        <v>32350.41</v>
      </c>
      <c r="H279" s="121">
        <v>0</v>
      </c>
      <c r="I279" s="121">
        <v>2220</v>
      </c>
      <c r="J279" s="121">
        <v>0</v>
      </c>
      <c r="K279" s="121">
        <v>0</v>
      </c>
      <c r="L279" s="121">
        <v>0</v>
      </c>
      <c r="M279" s="121">
        <v>0</v>
      </c>
      <c r="N279" s="121">
        <v>0</v>
      </c>
      <c r="O279" s="121">
        <v>28786.620000000003</v>
      </c>
      <c r="P279" s="121">
        <v>42699.95</v>
      </c>
      <c r="Q279" s="204">
        <v>72593.458343999984</v>
      </c>
      <c r="R279" s="197"/>
    </row>
    <row r="280" spans="1:18" x14ac:dyDescent="0.35">
      <c r="A280" s="384"/>
      <c r="B280" s="386"/>
      <c r="C280" s="198" t="s">
        <v>157</v>
      </c>
      <c r="D280" s="121" t="s">
        <v>199</v>
      </c>
      <c r="E280" s="121">
        <v>8</v>
      </c>
      <c r="F280" s="121">
        <v>253677.29</v>
      </c>
      <c r="G280" s="121">
        <v>23550.639999999999</v>
      </c>
      <c r="H280" s="121">
        <v>0</v>
      </c>
      <c r="I280" s="121">
        <v>0</v>
      </c>
      <c r="J280" s="121">
        <v>0</v>
      </c>
      <c r="K280" s="121">
        <v>0</v>
      </c>
      <c r="L280" s="121">
        <v>0</v>
      </c>
      <c r="M280" s="121">
        <v>0</v>
      </c>
      <c r="N280" s="121">
        <v>0</v>
      </c>
      <c r="O280" s="121">
        <v>20425.400000000001</v>
      </c>
      <c r="P280" s="121">
        <v>27646.21</v>
      </c>
      <c r="Q280" s="204">
        <v>63888.829656000002</v>
      </c>
      <c r="R280" s="197"/>
    </row>
    <row r="281" spans="1:18" ht="29" x14ac:dyDescent="0.35">
      <c r="A281" s="384"/>
      <c r="B281" s="386"/>
      <c r="C281" s="198" t="s">
        <v>219</v>
      </c>
      <c r="D281" s="121" t="s">
        <v>77</v>
      </c>
      <c r="E281" s="121">
        <v>4</v>
      </c>
      <c r="F281" s="121">
        <v>193053.33</v>
      </c>
      <c r="G281" s="121">
        <v>28116</v>
      </c>
      <c r="H281" s="121">
        <v>0</v>
      </c>
      <c r="I281" s="121">
        <v>15133.33</v>
      </c>
      <c r="J281" s="121">
        <v>0</v>
      </c>
      <c r="K281" s="121">
        <v>0</v>
      </c>
      <c r="L281" s="121">
        <v>0</v>
      </c>
      <c r="M281" s="121">
        <v>0</v>
      </c>
      <c r="N281" s="121">
        <v>0</v>
      </c>
      <c r="O281" s="121">
        <v>0</v>
      </c>
      <c r="P281" s="121">
        <v>24585.37</v>
      </c>
      <c r="Q281" s="204">
        <v>51238.409091999994</v>
      </c>
      <c r="R281" s="197"/>
    </row>
    <row r="282" spans="1:18" x14ac:dyDescent="0.35">
      <c r="A282" s="384"/>
      <c r="B282" s="386"/>
      <c r="C282" s="198" t="s">
        <v>217</v>
      </c>
      <c r="D282" s="121" t="s">
        <v>77</v>
      </c>
      <c r="E282" s="121">
        <v>4</v>
      </c>
      <c r="F282" s="121">
        <v>149592.73000000001</v>
      </c>
      <c r="G282" s="121">
        <v>30905.54</v>
      </c>
      <c r="H282" s="121">
        <v>0</v>
      </c>
      <c r="I282" s="121">
        <v>0</v>
      </c>
      <c r="J282" s="121">
        <v>0</v>
      </c>
      <c r="K282" s="121">
        <v>0</v>
      </c>
      <c r="L282" s="121">
        <v>0</v>
      </c>
      <c r="M282" s="121">
        <v>0</v>
      </c>
      <c r="N282" s="121">
        <v>16920</v>
      </c>
      <c r="O282" s="121">
        <v>0</v>
      </c>
      <c r="P282" s="121">
        <v>20569.7</v>
      </c>
      <c r="Q282" s="204">
        <v>39489.749308000006</v>
      </c>
      <c r="R282" s="197"/>
    </row>
    <row r="283" spans="1:18" ht="29" x14ac:dyDescent="0.35">
      <c r="A283" s="384"/>
      <c r="B283" s="386"/>
      <c r="C283" s="198" t="s">
        <v>218</v>
      </c>
      <c r="D283" s="121" t="s">
        <v>77</v>
      </c>
      <c r="E283" s="121">
        <v>6</v>
      </c>
      <c r="F283" s="121">
        <v>222595.17</v>
      </c>
      <c r="G283" s="121">
        <v>39803.410000000003</v>
      </c>
      <c r="H283" s="121">
        <v>0</v>
      </c>
      <c r="I283" s="121">
        <v>0</v>
      </c>
      <c r="J283" s="121">
        <v>0</v>
      </c>
      <c r="K283" s="121">
        <v>0</v>
      </c>
      <c r="L283" s="121">
        <v>0</v>
      </c>
      <c r="M283" s="121">
        <v>0</v>
      </c>
      <c r="N283" s="121">
        <v>0</v>
      </c>
      <c r="O283" s="121">
        <v>0</v>
      </c>
      <c r="P283" s="121">
        <v>25561.51</v>
      </c>
      <c r="Q283" s="204">
        <v>56555.361676</v>
      </c>
      <c r="R283" s="197"/>
    </row>
    <row r="284" spans="1:18" x14ac:dyDescent="0.35">
      <c r="A284" s="206"/>
      <c r="B284" s="206"/>
      <c r="C284" s="207"/>
      <c r="D284" s="208"/>
      <c r="E284" s="208"/>
      <c r="F284" s="208"/>
      <c r="G284" s="208"/>
      <c r="H284" s="208"/>
      <c r="I284" s="208"/>
      <c r="J284" s="208"/>
      <c r="K284" s="208"/>
      <c r="L284" s="208"/>
      <c r="M284" s="208"/>
      <c r="N284" s="208"/>
      <c r="O284" s="208"/>
      <c r="P284" s="208"/>
      <c r="Q284" s="208"/>
    </row>
  </sheetData>
  <autoFilter ref="A3:Q319" xr:uid="{52FAC2C3-637D-48EA-84C9-BC05438CF6AE}"/>
  <mergeCells count="78">
    <mergeCell ref="B222:B227"/>
    <mergeCell ref="B228:B232"/>
    <mergeCell ref="B233:B237"/>
    <mergeCell ref="B238:B242"/>
    <mergeCell ref="A248:A283"/>
    <mergeCell ref="B248:B253"/>
    <mergeCell ref="B254:B259"/>
    <mergeCell ref="B260:B265"/>
    <mergeCell ref="B266:B271"/>
    <mergeCell ref="B272:B277"/>
    <mergeCell ref="B278:B283"/>
    <mergeCell ref="A216:A247"/>
    <mergeCell ref="B216:B221"/>
    <mergeCell ref="B124:B126"/>
    <mergeCell ref="B127:B129"/>
    <mergeCell ref="B130:B132"/>
    <mergeCell ref="B133:B135"/>
    <mergeCell ref="B136:B138"/>
    <mergeCell ref="A175:A215"/>
    <mergeCell ref="B175:B181"/>
    <mergeCell ref="B182:B187"/>
    <mergeCell ref="B188:B194"/>
    <mergeCell ref="B195:B201"/>
    <mergeCell ref="B202:B208"/>
    <mergeCell ref="B209:B215"/>
    <mergeCell ref="A157:A174"/>
    <mergeCell ref="B142:B144"/>
    <mergeCell ref="B145:B147"/>
    <mergeCell ref="B148:B150"/>
    <mergeCell ref="B151:B153"/>
    <mergeCell ref="B154:B156"/>
    <mergeCell ref="B157:B159"/>
    <mergeCell ref="A139:A156"/>
    <mergeCell ref="B139:B141"/>
    <mergeCell ref="B160:B162"/>
    <mergeCell ref="B163:B165"/>
    <mergeCell ref="B166:B168"/>
    <mergeCell ref="B169:B171"/>
    <mergeCell ref="B172:B174"/>
    <mergeCell ref="A121:A138"/>
    <mergeCell ref="B121:B123"/>
    <mergeCell ref="B46:B52"/>
    <mergeCell ref="B53:B59"/>
    <mergeCell ref="B60:B66"/>
    <mergeCell ref="A46:A84"/>
    <mergeCell ref="B67:B72"/>
    <mergeCell ref="B73:B78"/>
    <mergeCell ref="B79:B84"/>
    <mergeCell ref="A85:A120"/>
    <mergeCell ref="B85:B91"/>
    <mergeCell ref="B92:B98"/>
    <mergeCell ref="B99:B105"/>
    <mergeCell ref="B106:B110"/>
    <mergeCell ref="B111:B115"/>
    <mergeCell ref="B116:B120"/>
    <mergeCell ref="A28:A45"/>
    <mergeCell ref="B28:B30"/>
    <mergeCell ref="B31:B33"/>
    <mergeCell ref="B34:B36"/>
    <mergeCell ref="B37:B39"/>
    <mergeCell ref="B40:B42"/>
    <mergeCell ref="B43:B45"/>
    <mergeCell ref="A16:A27"/>
    <mergeCell ref="B16:B17"/>
    <mergeCell ref="B18:B19"/>
    <mergeCell ref="B20:B21"/>
    <mergeCell ref="B22:B23"/>
    <mergeCell ref="B24:B25"/>
    <mergeCell ref="B26:B27"/>
    <mergeCell ref="A1:Q1"/>
    <mergeCell ref="A2:Q2"/>
    <mergeCell ref="A4:A15"/>
    <mergeCell ref="B4:B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0493-6DF3-48A7-B858-784EEBFDFA11}">
  <dimension ref="A1:R104"/>
  <sheetViews>
    <sheetView workbookViewId="0">
      <selection activeCell="A4" sqref="A4:A100"/>
    </sheetView>
  </sheetViews>
  <sheetFormatPr defaultColWidth="8.7265625" defaultRowHeight="14.5" x14ac:dyDescent="0.35"/>
  <cols>
    <col min="1" max="1" width="26.1796875" style="6" bestFit="1" customWidth="1"/>
    <col min="2" max="2" width="6.453125" style="104" customWidth="1"/>
    <col min="3" max="3" width="53.7265625" style="7" customWidth="1"/>
    <col min="4" max="4" width="26" style="7" customWidth="1"/>
    <col min="5" max="5" width="12.7265625" style="7" bestFit="1" customWidth="1"/>
    <col min="6" max="6" width="14.26953125" style="7" bestFit="1" customWidth="1"/>
    <col min="7" max="7" width="15.453125" style="7" bestFit="1" customWidth="1"/>
    <col min="8" max="8" width="14" style="7" customWidth="1"/>
    <col min="9" max="9" width="12.81640625" style="7" bestFit="1" customWidth="1"/>
    <col min="10" max="10" width="12" style="7" bestFit="1" customWidth="1"/>
    <col min="11" max="11" width="11.54296875" style="7" bestFit="1" customWidth="1"/>
    <col min="12" max="12" width="14.7265625" style="7" customWidth="1"/>
    <col min="13" max="13" width="12.54296875" style="7" customWidth="1"/>
    <col min="14" max="14" width="11.7265625" style="7" bestFit="1" customWidth="1"/>
    <col min="15" max="15" width="13.54296875" style="7" customWidth="1"/>
    <col min="16" max="16" width="14" style="7" bestFit="1" customWidth="1"/>
    <col min="17" max="17" width="12.7265625" style="7" bestFit="1" customWidth="1"/>
    <col min="18" max="18" width="12" style="7" bestFit="1" customWidth="1"/>
    <col min="19" max="16384" width="8.7265625" style="7"/>
  </cols>
  <sheetData>
    <row r="1" spans="1:17" x14ac:dyDescent="0.35">
      <c r="A1" s="363" t="s">
        <v>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30.65" customHeight="1" x14ac:dyDescent="0.35">
      <c r="A2" s="348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17" s="6" customFormat="1" ht="72.5" x14ac:dyDescent="0.35">
      <c r="A3" s="5" t="s">
        <v>2</v>
      </c>
      <c r="B3" s="5" t="s">
        <v>3</v>
      </c>
      <c r="C3" s="5" t="s">
        <v>235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pans="1:17" x14ac:dyDescent="0.35">
      <c r="A4" s="394" t="s">
        <v>393</v>
      </c>
      <c r="B4" s="397">
        <v>2020</v>
      </c>
      <c r="C4" s="1" t="s">
        <v>236</v>
      </c>
      <c r="D4" s="1" t="s">
        <v>42</v>
      </c>
      <c r="E4" s="210">
        <v>105</v>
      </c>
      <c r="F4" s="8">
        <v>10249945.65</v>
      </c>
      <c r="G4" s="8">
        <v>0</v>
      </c>
      <c r="H4" s="8">
        <v>0</v>
      </c>
      <c r="I4" s="8">
        <v>0</v>
      </c>
      <c r="J4" s="8">
        <v>1593497.91</v>
      </c>
      <c r="K4" s="8">
        <v>0</v>
      </c>
      <c r="L4" s="8">
        <v>0</v>
      </c>
      <c r="M4" s="8">
        <v>353029.5</v>
      </c>
      <c r="N4" s="8">
        <v>147479.37</v>
      </c>
      <c r="O4" s="8">
        <v>388062.94</v>
      </c>
      <c r="P4" s="8">
        <v>986375.04</v>
      </c>
      <c r="Q4" s="8">
        <v>2390555.1399999997</v>
      </c>
    </row>
    <row r="5" spans="1:17" x14ac:dyDescent="0.35">
      <c r="A5" s="395"/>
      <c r="B5" s="398"/>
      <c r="C5" s="1" t="s">
        <v>237</v>
      </c>
      <c r="D5" s="1" t="s">
        <v>238</v>
      </c>
      <c r="E5" s="210">
        <v>23</v>
      </c>
      <c r="F5" s="8">
        <v>2545288.5699999998</v>
      </c>
      <c r="G5" s="8">
        <v>0</v>
      </c>
      <c r="H5" s="8">
        <v>0</v>
      </c>
      <c r="I5" s="8">
        <v>556806.97</v>
      </c>
      <c r="J5" s="8">
        <v>708053</v>
      </c>
      <c r="K5" s="8">
        <v>0</v>
      </c>
      <c r="L5" s="8">
        <v>0</v>
      </c>
      <c r="M5" s="8">
        <v>80783.33</v>
      </c>
      <c r="N5" s="8">
        <v>0</v>
      </c>
      <c r="O5" s="8">
        <v>119019.2</v>
      </c>
      <c r="P5" s="8">
        <v>364173.68</v>
      </c>
      <c r="Q5" s="8">
        <v>621030.12</v>
      </c>
    </row>
    <row r="6" spans="1:17" x14ac:dyDescent="0.35">
      <c r="A6" s="395"/>
      <c r="B6" s="398"/>
      <c r="C6" s="1" t="s">
        <v>239</v>
      </c>
      <c r="D6" s="1" t="s">
        <v>42</v>
      </c>
      <c r="E6" s="210">
        <v>11</v>
      </c>
      <c r="F6" s="8">
        <v>1040592.12</v>
      </c>
      <c r="G6" s="8">
        <v>0</v>
      </c>
      <c r="H6" s="8">
        <v>0</v>
      </c>
      <c r="I6" s="8">
        <v>0</v>
      </c>
      <c r="J6" s="8">
        <v>149557.07999999999</v>
      </c>
      <c r="K6" s="8">
        <v>0</v>
      </c>
      <c r="L6" s="8">
        <v>0</v>
      </c>
      <c r="M6" s="8">
        <v>47524.99</v>
      </c>
      <c r="N6" s="8">
        <v>36024.99</v>
      </c>
      <c r="O6" s="8">
        <v>89569.68</v>
      </c>
      <c r="P6" s="8">
        <v>114337.21</v>
      </c>
      <c r="Q6" s="8">
        <v>246608.77</v>
      </c>
    </row>
    <row r="7" spans="1:17" x14ac:dyDescent="0.35">
      <c r="A7" s="395"/>
      <c r="B7" s="398"/>
      <c r="C7" s="1" t="s">
        <v>116</v>
      </c>
      <c r="D7" s="1" t="s">
        <v>42</v>
      </c>
      <c r="E7" s="210">
        <v>151</v>
      </c>
      <c r="F7" s="8">
        <v>12882012.039999999</v>
      </c>
      <c r="G7" s="8">
        <v>0</v>
      </c>
      <c r="H7" s="8">
        <v>0</v>
      </c>
      <c r="I7" s="8">
        <v>0</v>
      </c>
      <c r="J7" s="8">
        <v>2072919.59</v>
      </c>
      <c r="K7" s="8">
        <v>0</v>
      </c>
      <c r="L7" s="8">
        <v>0</v>
      </c>
      <c r="M7" s="8">
        <v>147557.28</v>
      </c>
      <c r="N7" s="8">
        <v>24050.01</v>
      </c>
      <c r="O7" s="8">
        <v>235230.73</v>
      </c>
      <c r="P7" s="8">
        <v>1192158.51</v>
      </c>
      <c r="Q7" s="8">
        <v>3105125.89</v>
      </c>
    </row>
    <row r="8" spans="1:17" x14ac:dyDescent="0.35">
      <c r="A8" s="395"/>
      <c r="B8" s="398"/>
      <c r="C8" s="1" t="s">
        <v>240</v>
      </c>
      <c r="D8" s="1" t="s">
        <v>42</v>
      </c>
      <c r="E8" s="210">
        <v>21</v>
      </c>
      <c r="F8" s="8">
        <v>890116.7</v>
      </c>
      <c r="G8" s="8">
        <v>0</v>
      </c>
      <c r="H8" s="8">
        <v>0</v>
      </c>
      <c r="I8" s="8">
        <v>0</v>
      </c>
      <c r="J8" s="8">
        <v>265188.62</v>
      </c>
      <c r="K8" s="8">
        <v>0</v>
      </c>
      <c r="L8" s="8">
        <v>0</v>
      </c>
      <c r="M8" s="8">
        <v>13710</v>
      </c>
      <c r="N8" s="8">
        <v>0</v>
      </c>
      <c r="O8" s="8">
        <v>16442.8</v>
      </c>
      <c r="P8" s="8">
        <v>48582.52</v>
      </c>
      <c r="Q8" s="8">
        <v>232172.11</v>
      </c>
    </row>
    <row r="9" spans="1:17" x14ac:dyDescent="0.35">
      <c r="A9" s="395"/>
      <c r="B9" s="398"/>
      <c r="C9" s="1" t="s">
        <v>241</v>
      </c>
      <c r="D9" s="1" t="s">
        <v>42</v>
      </c>
      <c r="E9" s="210">
        <v>5</v>
      </c>
      <c r="F9" s="8">
        <v>283200</v>
      </c>
      <c r="G9" s="8">
        <v>0</v>
      </c>
      <c r="H9" s="8">
        <v>0</v>
      </c>
      <c r="I9" s="8">
        <v>0</v>
      </c>
      <c r="J9" s="8">
        <v>111208</v>
      </c>
      <c r="K9" s="8">
        <v>0</v>
      </c>
      <c r="L9" s="8">
        <v>0</v>
      </c>
      <c r="M9" s="8">
        <v>8128.09</v>
      </c>
      <c r="N9" s="8">
        <v>0</v>
      </c>
      <c r="O9" s="8">
        <v>9258.57</v>
      </c>
      <c r="P9" s="8">
        <v>31258.37</v>
      </c>
      <c r="Q9" s="8">
        <v>84473.55</v>
      </c>
    </row>
    <row r="10" spans="1:17" x14ac:dyDescent="0.35">
      <c r="A10" s="395"/>
      <c r="B10" s="398"/>
      <c r="C10" s="1" t="s">
        <v>242</v>
      </c>
      <c r="D10" s="1" t="s">
        <v>42</v>
      </c>
      <c r="E10" s="210">
        <v>21</v>
      </c>
      <c r="F10" s="8">
        <v>2320648.7599999998</v>
      </c>
      <c r="G10" s="8">
        <v>0</v>
      </c>
      <c r="H10" s="8">
        <v>0</v>
      </c>
      <c r="I10" s="8">
        <v>350275.73</v>
      </c>
      <c r="J10" s="8">
        <v>650620.41</v>
      </c>
      <c r="K10" s="8">
        <v>0</v>
      </c>
      <c r="L10" s="8">
        <v>0</v>
      </c>
      <c r="M10" s="8">
        <v>0</v>
      </c>
      <c r="N10" s="8">
        <v>0</v>
      </c>
      <c r="O10" s="8">
        <v>74052.460000000006</v>
      </c>
      <c r="P10" s="8">
        <v>259409.36</v>
      </c>
      <c r="Q10" s="8">
        <v>643133.76</v>
      </c>
    </row>
    <row r="11" spans="1:17" x14ac:dyDescent="0.35">
      <c r="A11" s="395"/>
      <c r="B11" s="398"/>
      <c r="C11" s="1" t="s">
        <v>243</v>
      </c>
      <c r="D11" s="1" t="s">
        <v>42</v>
      </c>
      <c r="E11" s="210">
        <v>8</v>
      </c>
      <c r="F11" s="8">
        <v>962340.37</v>
      </c>
      <c r="G11" s="8">
        <v>0</v>
      </c>
      <c r="H11" s="8">
        <v>0</v>
      </c>
      <c r="I11" s="8">
        <v>156641.97</v>
      </c>
      <c r="J11" s="8">
        <v>265698</v>
      </c>
      <c r="K11" s="8">
        <v>0</v>
      </c>
      <c r="L11" s="8">
        <v>0</v>
      </c>
      <c r="M11" s="8">
        <v>10775</v>
      </c>
      <c r="N11" s="8">
        <v>0</v>
      </c>
      <c r="O11" s="8">
        <v>25595.54</v>
      </c>
      <c r="P11" s="8">
        <v>107325.14</v>
      </c>
      <c r="Q11" s="8">
        <v>230495.77</v>
      </c>
    </row>
    <row r="12" spans="1:17" x14ac:dyDescent="0.35">
      <c r="A12" s="395"/>
      <c r="B12" s="398"/>
      <c r="C12" s="1" t="s">
        <v>418</v>
      </c>
      <c r="D12" s="1" t="s">
        <v>42</v>
      </c>
      <c r="E12" s="210">
        <v>12</v>
      </c>
      <c r="F12" s="8">
        <v>509283.32</v>
      </c>
      <c r="G12" s="8">
        <v>0</v>
      </c>
      <c r="H12" s="8">
        <v>0</v>
      </c>
      <c r="I12" s="8">
        <v>0</v>
      </c>
      <c r="J12" s="8">
        <v>142160</v>
      </c>
      <c r="K12" s="8">
        <v>0</v>
      </c>
      <c r="L12" s="8">
        <v>0</v>
      </c>
      <c r="M12" s="8">
        <v>6470.88</v>
      </c>
      <c r="N12" s="8">
        <v>0</v>
      </c>
      <c r="O12" s="8">
        <v>74305.459999999992</v>
      </c>
      <c r="P12" s="8">
        <v>44671.32</v>
      </c>
      <c r="Q12" s="8">
        <v>144286.13999999998</v>
      </c>
    </row>
    <row r="13" spans="1:17" x14ac:dyDescent="0.35">
      <c r="A13" s="395"/>
      <c r="B13" s="398"/>
      <c r="C13" s="1" t="s">
        <v>31</v>
      </c>
      <c r="D13" s="1" t="s">
        <v>42</v>
      </c>
      <c r="E13" s="210">
        <v>13</v>
      </c>
      <c r="F13" s="8">
        <v>1020267.01</v>
      </c>
      <c r="G13" s="8">
        <v>0</v>
      </c>
      <c r="H13" s="8">
        <v>0</v>
      </c>
      <c r="I13" s="8">
        <v>132820.99</v>
      </c>
      <c r="J13" s="8">
        <v>203646</v>
      </c>
      <c r="K13" s="8">
        <v>0</v>
      </c>
      <c r="L13" s="8">
        <v>0</v>
      </c>
      <c r="M13" s="8">
        <v>0</v>
      </c>
      <c r="N13" s="8">
        <v>0</v>
      </c>
      <c r="O13" s="8">
        <v>28390.58</v>
      </c>
      <c r="P13" s="8">
        <v>108325.37</v>
      </c>
      <c r="Q13" s="8">
        <v>267407.28999999998</v>
      </c>
    </row>
    <row r="14" spans="1:17" x14ac:dyDescent="0.35">
      <c r="A14" s="395"/>
      <c r="B14" s="398"/>
      <c r="C14" s="1" t="s">
        <v>246</v>
      </c>
      <c r="D14" s="1" t="s">
        <v>42</v>
      </c>
      <c r="E14" s="210">
        <v>112</v>
      </c>
      <c r="F14" s="8">
        <v>6258141.1200000001</v>
      </c>
      <c r="G14" s="8">
        <v>0</v>
      </c>
      <c r="H14" s="8">
        <v>0</v>
      </c>
      <c r="I14" s="8">
        <v>0</v>
      </c>
      <c r="J14" s="8">
        <v>1402240.56</v>
      </c>
      <c r="K14" s="8">
        <v>0</v>
      </c>
      <c r="L14" s="8">
        <v>0</v>
      </c>
      <c r="M14" s="8">
        <v>39511</v>
      </c>
      <c r="N14" s="8">
        <v>0</v>
      </c>
      <c r="O14" s="8">
        <v>270970.92</v>
      </c>
      <c r="P14" s="8">
        <v>609820.98</v>
      </c>
      <c r="Q14" s="8">
        <v>1598923.22</v>
      </c>
    </row>
    <row r="15" spans="1:17" x14ac:dyDescent="0.35">
      <c r="A15" s="395"/>
      <c r="B15" s="398"/>
      <c r="C15" s="1" t="s">
        <v>247</v>
      </c>
      <c r="D15" s="1" t="s">
        <v>42</v>
      </c>
      <c r="E15" s="210">
        <v>13</v>
      </c>
      <c r="F15" s="8">
        <v>315519.99</v>
      </c>
      <c r="G15" s="8">
        <v>0</v>
      </c>
      <c r="H15" s="8">
        <v>0</v>
      </c>
      <c r="I15" s="8">
        <v>0</v>
      </c>
      <c r="J15" s="8">
        <v>80592</v>
      </c>
      <c r="K15" s="8">
        <v>0</v>
      </c>
      <c r="L15" s="8">
        <v>0</v>
      </c>
      <c r="M15" s="8">
        <v>0</v>
      </c>
      <c r="N15" s="8">
        <v>0</v>
      </c>
      <c r="O15" s="8">
        <v>19978.96</v>
      </c>
      <c r="P15" s="8">
        <v>30568.9</v>
      </c>
      <c r="Q15" s="8">
        <v>78223.240000000005</v>
      </c>
    </row>
    <row r="16" spans="1:17" x14ac:dyDescent="0.35">
      <c r="A16" s="395"/>
      <c r="B16" s="398"/>
      <c r="C16" s="1" t="s">
        <v>248</v>
      </c>
      <c r="D16" s="1" t="s">
        <v>42</v>
      </c>
      <c r="E16" s="210">
        <v>55</v>
      </c>
      <c r="F16" s="8">
        <v>2477387.44</v>
      </c>
      <c r="G16" s="8">
        <v>0</v>
      </c>
      <c r="H16" s="8">
        <v>0</v>
      </c>
      <c r="I16" s="8">
        <v>0</v>
      </c>
      <c r="J16" s="8">
        <v>620617.52</v>
      </c>
      <c r="K16" s="8">
        <v>0</v>
      </c>
      <c r="L16" s="8">
        <v>0</v>
      </c>
      <c r="M16" s="8">
        <v>0</v>
      </c>
      <c r="N16" s="8">
        <v>0</v>
      </c>
      <c r="O16" s="8">
        <v>104393.94</v>
      </c>
      <c r="P16" s="8">
        <v>217356.63</v>
      </c>
      <c r="Q16" s="8" t="s">
        <v>249</v>
      </c>
    </row>
    <row r="17" spans="1:18" x14ac:dyDescent="0.35">
      <c r="A17" s="395"/>
      <c r="B17" s="398"/>
      <c r="C17" s="1" t="s">
        <v>250</v>
      </c>
      <c r="D17" s="1" t="s">
        <v>42</v>
      </c>
      <c r="E17" s="210">
        <v>108</v>
      </c>
      <c r="F17" s="8">
        <v>7441297.5300000003</v>
      </c>
      <c r="G17" s="8">
        <v>0</v>
      </c>
      <c r="H17" s="8">
        <v>0</v>
      </c>
      <c r="I17" s="8">
        <v>0</v>
      </c>
      <c r="J17" s="8">
        <v>1441541.39</v>
      </c>
      <c r="K17" s="8">
        <v>0</v>
      </c>
      <c r="L17" s="8">
        <v>0</v>
      </c>
      <c r="M17" s="8">
        <v>45465.54</v>
      </c>
      <c r="N17" s="8">
        <v>22131.06</v>
      </c>
      <c r="O17" s="8">
        <v>252539.55</v>
      </c>
      <c r="P17" s="8">
        <v>715768.97</v>
      </c>
      <c r="Q17" s="8">
        <v>1866893.65</v>
      </c>
    </row>
    <row r="18" spans="1:18" x14ac:dyDescent="0.35">
      <c r="A18" s="395"/>
      <c r="B18" s="398"/>
      <c r="C18" s="1" t="s">
        <v>251</v>
      </c>
      <c r="D18" s="1" t="s">
        <v>42</v>
      </c>
      <c r="E18" s="210">
        <v>12</v>
      </c>
      <c r="F18" s="8">
        <v>1321959.3400000001</v>
      </c>
      <c r="G18" s="8">
        <v>0</v>
      </c>
      <c r="H18" s="8">
        <v>0</v>
      </c>
      <c r="I18" s="8">
        <v>312681.34000000003</v>
      </c>
      <c r="J18" s="8">
        <v>431667</v>
      </c>
      <c r="K18" s="8">
        <v>0</v>
      </c>
      <c r="L18" s="8">
        <v>0</v>
      </c>
      <c r="M18" s="8">
        <v>8625</v>
      </c>
      <c r="N18" s="8">
        <v>0</v>
      </c>
      <c r="O18" s="8">
        <v>54421.79</v>
      </c>
      <c r="P18" s="8">
        <v>144210.6</v>
      </c>
      <c r="Q18" s="8">
        <v>348630.65</v>
      </c>
    </row>
    <row r="19" spans="1:18" ht="15" thickBot="1" x14ac:dyDescent="0.4">
      <c r="A19" s="395"/>
      <c r="B19" s="399"/>
      <c r="C19" s="132" t="s">
        <v>252</v>
      </c>
      <c r="D19" s="132" t="s">
        <v>45</v>
      </c>
      <c r="E19" s="211">
        <v>4</v>
      </c>
      <c r="F19" s="212">
        <v>995851.44</v>
      </c>
      <c r="G19" s="212">
        <v>0</v>
      </c>
      <c r="H19" s="212">
        <v>0</v>
      </c>
      <c r="I19" s="212">
        <v>0</v>
      </c>
      <c r="J19" s="212">
        <v>0</v>
      </c>
      <c r="K19" s="212">
        <v>0</v>
      </c>
      <c r="L19" s="212">
        <v>0</v>
      </c>
      <c r="M19" s="212">
        <v>0</v>
      </c>
      <c r="N19" s="212">
        <v>0</v>
      </c>
      <c r="O19" s="212">
        <v>27425.17</v>
      </c>
      <c r="P19" s="212">
        <v>0</v>
      </c>
      <c r="Q19" s="212" t="s">
        <v>253</v>
      </c>
      <c r="R19" s="7" t="s">
        <v>254</v>
      </c>
    </row>
    <row r="20" spans="1:18" x14ac:dyDescent="0.35">
      <c r="A20" s="395"/>
      <c r="B20" s="400">
        <v>2021</v>
      </c>
      <c r="C20" s="133" t="s">
        <v>236</v>
      </c>
      <c r="D20" s="133" t="s">
        <v>42</v>
      </c>
      <c r="E20" s="213">
        <v>101</v>
      </c>
      <c r="F20" s="10">
        <v>10331272.789999999</v>
      </c>
      <c r="G20" s="10">
        <v>0</v>
      </c>
      <c r="H20" s="10">
        <v>0</v>
      </c>
      <c r="I20" s="10">
        <v>0</v>
      </c>
      <c r="J20" s="10">
        <v>1393474.52</v>
      </c>
      <c r="K20" s="10">
        <v>0</v>
      </c>
      <c r="L20" s="10">
        <v>0</v>
      </c>
      <c r="M20" s="10">
        <v>253815.88</v>
      </c>
      <c r="N20" s="10">
        <v>87442.559999999998</v>
      </c>
      <c r="O20" s="10">
        <v>286546.33</v>
      </c>
      <c r="P20" s="10">
        <v>979145.88</v>
      </c>
      <c r="Q20" s="10">
        <v>2372368.11</v>
      </c>
    </row>
    <row r="21" spans="1:18" x14ac:dyDescent="0.35">
      <c r="A21" s="395"/>
      <c r="B21" s="398"/>
      <c r="C21" s="1" t="s">
        <v>255</v>
      </c>
      <c r="D21" s="1" t="s">
        <v>238</v>
      </c>
      <c r="E21" s="210">
        <v>22</v>
      </c>
      <c r="F21" s="8">
        <v>2885734.13</v>
      </c>
      <c r="G21" s="8">
        <v>0</v>
      </c>
      <c r="H21" s="8">
        <v>0</v>
      </c>
      <c r="I21" s="8">
        <v>648761.86</v>
      </c>
      <c r="J21" s="8">
        <v>839750</v>
      </c>
      <c r="K21" s="8">
        <v>0</v>
      </c>
      <c r="L21" s="8">
        <v>0</v>
      </c>
      <c r="M21" s="8">
        <v>86062.32</v>
      </c>
      <c r="N21" s="8">
        <v>0</v>
      </c>
      <c r="O21" s="8">
        <v>129090.75</v>
      </c>
      <c r="P21" s="8">
        <v>340247.18</v>
      </c>
      <c r="Q21" s="8">
        <v>630554.51</v>
      </c>
    </row>
    <row r="22" spans="1:18" x14ac:dyDescent="0.35">
      <c r="A22" s="395"/>
      <c r="B22" s="398"/>
      <c r="C22" s="1" t="s">
        <v>239</v>
      </c>
      <c r="D22" s="1" t="s">
        <v>42</v>
      </c>
      <c r="E22" s="210">
        <v>8</v>
      </c>
      <c r="F22" s="8">
        <v>804990.01</v>
      </c>
      <c r="G22" s="8">
        <v>0</v>
      </c>
      <c r="H22" s="8">
        <v>0</v>
      </c>
      <c r="I22" s="8">
        <v>0</v>
      </c>
      <c r="J22" s="8">
        <v>87596.91</v>
      </c>
      <c r="K22" s="8">
        <v>0</v>
      </c>
      <c r="L22" s="8">
        <v>0</v>
      </c>
      <c r="M22" s="8">
        <v>0</v>
      </c>
      <c r="N22" s="8">
        <v>0</v>
      </c>
      <c r="O22" s="8">
        <v>45880.55</v>
      </c>
      <c r="P22" s="8">
        <v>82634.399999999994</v>
      </c>
      <c r="Q22" s="8">
        <v>179312.88</v>
      </c>
    </row>
    <row r="23" spans="1:18" x14ac:dyDescent="0.35">
      <c r="A23" s="395"/>
      <c r="B23" s="398"/>
      <c r="C23" s="1" t="s">
        <v>116</v>
      </c>
      <c r="D23" s="1" t="s">
        <v>42</v>
      </c>
      <c r="E23" s="210">
        <v>151</v>
      </c>
      <c r="F23" s="8">
        <v>13203473.550000001</v>
      </c>
      <c r="G23" s="8">
        <v>0</v>
      </c>
      <c r="H23" s="8">
        <v>0</v>
      </c>
      <c r="I23" s="8">
        <v>0</v>
      </c>
      <c r="J23" s="8">
        <v>1776158.96</v>
      </c>
      <c r="K23" s="8">
        <v>0</v>
      </c>
      <c r="L23" s="8">
        <v>0</v>
      </c>
      <c r="M23" s="8">
        <v>290792.90000000002</v>
      </c>
      <c r="N23" s="8">
        <v>54326.85</v>
      </c>
      <c r="O23" s="8">
        <v>364357.28</v>
      </c>
      <c r="P23" s="8">
        <v>1249247.31</v>
      </c>
      <c r="Q23" s="8" t="s">
        <v>256</v>
      </c>
    </row>
    <row r="24" spans="1:18" x14ac:dyDescent="0.35">
      <c r="A24" s="395"/>
      <c r="B24" s="398"/>
      <c r="C24" s="1" t="s">
        <v>240</v>
      </c>
      <c r="D24" s="1" t="s">
        <v>42</v>
      </c>
      <c r="E24" s="210">
        <v>38</v>
      </c>
      <c r="F24" s="8">
        <v>1739756.43</v>
      </c>
      <c r="G24" s="8">
        <v>0</v>
      </c>
      <c r="H24" s="8">
        <v>0</v>
      </c>
      <c r="I24" s="8">
        <v>0</v>
      </c>
      <c r="J24" s="8">
        <v>420126.8</v>
      </c>
      <c r="K24" s="8">
        <v>0</v>
      </c>
      <c r="L24" s="8">
        <v>0</v>
      </c>
      <c r="M24" s="8">
        <v>7307.14</v>
      </c>
      <c r="N24" s="8">
        <v>0</v>
      </c>
      <c r="O24" s="8">
        <v>96147.92</v>
      </c>
      <c r="P24" s="8">
        <v>131958.67000000001</v>
      </c>
      <c r="Q24" s="8">
        <v>448740.3</v>
      </c>
    </row>
    <row r="25" spans="1:18" x14ac:dyDescent="0.35">
      <c r="A25" s="395"/>
      <c r="B25" s="398"/>
      <c r="C25" s="1" t="s">
        <v>241</v>
      </c>
      <c r="D25" s="1" t="s">
        <v>42</v>
      </c>
      <c r="E25" s="210">
        <v>5</v>
      </c>
      <c r="F25" s="8">
        <v>281341</v>
      </c>
      <c r="G25" s="8">
        <v>0</v>
      </c>
      <c r="H25" s="8">
        <v>0</v>
      </c>
      <c r="I25" s="8">
        <v>0</v>
      </c>
      <c r="J25" s="8">
        <v>104463</v>
      </c>
      <c r="K25" s="8">
        <v>0</v>
      </c>
      <c r="L25" s="8">
        <v>0</v>
      </c>
      <c r="M25" s="8">
        <v>0</v>
      </c>
      <c r="N25" s="8">
        <v>0</v>
      </c>
      <c r="O25" s="8">
        <v>12812.67</v>
      </c>
      <c r="P25" s="8">
        <v>34297.06</v>
      </c>
      <c r="Q25" s="8">
        <v>83364.5</v>
      </c>
    </row>
    <row r="26" spans="1:18" x14ac:dyDescent="0.35">
      <c r="A26" s="395"/>
      <c r="B26" s="398"/>
      <c r="C26" s="1" t="s">
        <v>242</v>
      </c>
      <c r="D26" s="1" t="s">
        <v>42</v>
      </c>
      <c r="E26" s="210">
        <v>18</v>
      </c>
      <c r="F26" s="8">
        <v>1980603.32</v>
      </c>
      <c r="G26" s="8">
        <v>0</v>
      </c>
      <c r="H26" s="8">
        <v>0</v>
      </c>
      <c r="I26" s="8">
        <v>314210.68</v>
      </c>
      <c r="J26" s="8">
        <v>415011.97</v>
      </c>
      <c r="K26" s="8">
        <v>0</v>
      </c>
      <c r="L26" s="8">
        <v>0</v>
      </c>
      <c r="M26" s="8">
        <v>50780.68</v>
      </c>
      <c r="N26" s="8">
        <v>0</v>
      </c>
      <c r="O26" s="8">
        <v>39410.839999999997</v>
      </c>
      <c r="P26" s="8">
        <v>230002.9</v>
      </c>
      <c r="Q26" s="8">
        <v>540332.9</v>
      </c>
    </row>
    <row r="27" spans="1:18" ht="14.25" customHeight="1" x14ac:dyDescent="0.35">
      <c r="A27" s="395"/>
      <c r="B27" s="398"/>
      <c r="C27" s="1" t="s">
        <v>243</v>
      </c>
      <c r="D27" s="1" t="s">
        <v>42</v>
      </c>
      <c r="E27" s="210">
        <v>10</v>
      </c>
      <c r="F27" s="8">
        <v>1144988.8600000001</v>
      </c>
      <c r="G27" s="8">
        <v>0</v>
      </c>
      <c r="H27" s="8">
        <v>0</v>
      </c>
      <c r="I27" s="8">
        <v>225419.58</v>
      </c>
      <c r="J27" s="8">
        <v>355100</v>
      </c>
      <c r="K27" s="8">
        <v>0</v>
      </c>
      <c r="L27" s="8">
        <v>0</v>
      </c>
      <c r="M27" s="8">
        <v>0</v>
      </c>
      <c r="N27" s="8">
        <v>0</v>
      </c>
      <c r="O27" s="8">
        <v>45468.79</v>
      </c>
      <c r="P27" s="8">
        <v>155584.6</v>
      </c>
      <c r="Q27" s="8">
        <v>295294.71000000002</v>
      </c>
    </row>
    <row r="28" spans="1:18" x14ac:dyDescent="0.35">
      <c r="A28" s="395"/>
      <c r="B28" s="398"/>
      <c r="C28" s="1" t="s">
        <v>418</v>
      </c>
      <c r="D28" s="1" t="s">
        <v>42</v>
      </c>
      <c r="E28" s="210">
        <v>11</v>
      </c>
      <c r="F28" s="8">
        <v>438044.05</v>
      </c>
      <c r="G28" s="8">
        <v>0</v>
      </c>
      <c r="H28" s="8">
        <v>0</v>
      </c>
      <c r="I28" s="8">
        <v>0</v>
      </c>
      <c r="J28" s="8">
        <v>86787</v>
      </c>
      <c r="K28" s="8">
        <v>0</v>
      </c>
      <c r="L28" s="8">
        <v>0</v>
      </c>
      <c r="M28" s="8">
        <v>38836.720000000001</v>
      </c>
      <c r="N28" s="8">
        <v>15040.59</v>
      </c>
      <c r="O28" s="8">
        <v>87579.23000000001</v>
      </c>
      <c r="P28" s="8">
        <v>56003.24</v>
      </c>
      <c r="Q28" s="8">
        <v>124886.37</v>
      </c>
    </row>
    <row r="29" spans="1:18" x14ac:dyDescent="0.35">
      <c r="A29" s="395"/>
      <c r="B29" s="398"/>
      <c r="C29" s="1" t="s">
        <v>31</v>
      </c>
      <c r="D29" s="1" t="s">
        <v>42</v>
      </c>
      <c r="E29" s="210">
        <v>13</v>
      </c>
      <c r="F29" s="8">
        <v>1009679.99</v>
      </c>
      <c r="G29" s="8">
        <v>0</v>
      </c>
      <c r="H29" s="8">
        <v>0</v>
      </c>
      <c r="I29" s="8">
        <v>130407.34</v>
      </c>
      <c r="J29" s="8">
        <v>145528.9</v>
      </c>
      <c r="K29" s="8">
        <v>0</v>
      </c>
      <c r="L29" s="8">
        <v>0</v>
      </c>
      <c r="M29" s="8">
        <v>0</v>
      </c>
      <c r="N29" s="8">
        <v>0</v>
      </c>
      <c r="O29" s="8">
        <v>49130.68</v>
      </c>
      <c r="P29" s="8">
        <v>101772.9</v>
      </c>
      <c r="Q29" s="8">
        <v>256433.01</v>
      </c>
    </row>
    <row r="30" spans="1:18" x14ac:dyDescent="0.35">
      <c r="A30" s="395"/>
      <c r="B30" s="398"/>
      <c r="C30" s="1" t="s">
        <v>246</v>
      </c>
      <c r="D30" s="1" t="s">
        <v>42</v>
      </c>
      <c r="E30" s="210">
        <v>111</v>
      </c>
      <c r="F30" s="8">
        <v>6674542.7000000002</v>
      </c>
      <c r="G30" s="8">
        <v>0</v>
      </c>
      <c r="H30" s="8">
        <v>0</v>
      </c>
      <c r="I30" s="8">
        <v>0</v>
      </c>
      <c r="J30" s="8">
        <v>1193117.8799999999</v>
      </c>
      <c r="K30" s="8">
        <v>0</v>
      </c>
      <c r="L30" s="8">
        <v>0</v>
      </c>
      <c r="M30" s="8">
        <v>73808.41</v>
      </c>
      <c r="N30" s="8">
        <v>18590.7</v>
      </c>
      <c r="O30" s="8">
        <v>263599.34000000003</v>
      </c>
      <c r="P30" s="8">
        <v>672750.43</v>
      </c>
      <c r="Q30" s="8">
        <v>1655891.67</v>
      </c>
    </row>
    <row r="31" spans="1:18" x14ac:dyDescent="0.35">
      <c r="A31" s="395"/>
      <c r="B31" s="398"/>
      <c r="C31" s="1" t="s">
        <v>247</v>
      </c>
      <c r="D31" s="1" t="s">
        <v>42</v>
      </c>
      <c r="E31" s="210">
        <v>11</v>
      </c>
      <c r="F31" s="8">
        <v>347829.09</v>
      </c>
      <c r="G31" s="8">
        <v>0</v>
      </c>
      <c r="H31" s="8">
        <v>0</v>
      </c>
      <c r="I31" s="8">
        <v>0</v>
      </c>
      <c r="J31" s="8">
        <v>67540</v>
      </c>
      <c r="K31" s="8">
        <v>0</v>
      </c>
      <c r="L31" s="8">
        <v>0</v>
      </c>
      <c r="M31" s="8">
        <v>5180.12</v>
      </c>
      <c r="N31" s="8">
        <v>10360.23</v>
      </c>
      <c r="O31" s="8">
        <v>13331.65</v>
      </c>
      <c r="P31" s="8">
        <v>31496</v>
      </c>
      <c r="Q31" s="8">
        <v>81296.02</v>
      </c>
    </row>
    <row r="32" spans="1:18" x14ac:dyDescent="0.35">
      <c r="A32" s="395"/>
      <c r="B32" s="398"/>
      <c r="C32" s="1" t="s">
        <v>248</v>
      </c>
      <c r="D32" s="1" t="s">
        <v>42</v>
      </c>
      <c r="E32" s="210">
        <v>61</v>
      </c>
      <c r="F32" s="8">
        <v>3192062.58</v>
      </c>
      <c r="G32" s="8">
        <v>0</v>
      </c>
      <c r="H32" s="8">
        <v>0</v>
      </c>
      <c r="I32" s="8">
        <v>0</v>
      </c>
      <c r="J32" s="8">
        <v>647207.28</v>
      </c>
      <c r="K32" s="8">
        <v>0</v>
      </c>
      <c r="L32" s="8">
        <v>0</v>
      </c>
      <c r="M32" s="8">
        <v>35065.769999999997</v>
      </c>
      <c r="N32" s="8">
        <v>0</v>
      </c>
      <c r="O32" s="8">
        <v>155900.54</v>
      </c>
      <c r="P32" s="8">
        <v>294199.92</v>
      </c>
      <c r="Q32" s="8">
        <v>801730.09</v>
      </c>
    </row>
    <row r="33" spans="1:17" x14ac:dyDescent="0.35">
      <c r="A33" s="395"/>
      <c r="B33" s="398"/>
      <c r="C33" s="1" t="s">
        <v>250</v>
      </c>
      <c r="D33" s="1" t="s">
        <v>42</v>
      </c>
      <c r="E33" s="210">
        <v>110</v>
      </c>
      <c r="F33" s="8">
        <v>8329605.1399999997</v>
      </c>
      <c r="G33" s="8">
        <v>0</v>
      </c>
      <c r="H33" s="8">
        <v>0</v>
      </c>
      <c r="I33" s="8">
        <v>0</v>
      </c>
      <c r="J33" s="8">
        <v>1338621.1399999999</v>
      </c>
      <c r="K33" s="8">
        <v>0</v>
      </c>
      <c r="L33" s="8">
        <v>0</v>
      </c>
      <c r="M33" s="8">
        <v>91338.46</v>
      </c>
      <c r="N33" s="8">
        <v>0</v>
      </c>
      <c r="O33" s="8">
        <v>313126.64</v>
      </c>
      <c r="P33" s="8">
        <v>759861.68</v>
      </c>
      <c r="Q33" s="8">
        <v>2024623.51</v>
      </c>
    </row>
    <row r="34" spans="1:17" x14ac:dyDescent="0.35">
      <c r="A34" s="395"/>
      <c r="B34" s="398"/>
      <c r="C34" s="1" t="s">
        <v>257</v>
      </c>
      <c r="D34" s="1" t="s">
        <v>42</v>
      </c>
      <c r="E34" s="210">
        <v>19</v>
      </c>
      <c r="F34" s="8">
        <v>2268632.25</v>
      </c>
      <c r="G34" s="8">
        <v>0</v>
      </c>
      <c r="H34" s="8">
        <v>0</v>
      </c>
      <c r="I34" s="8">
        <v>534099.27</v>
      </c>
      <c r="J34" s="8">
        <v>658889.9</v>
      </c>
      <c r="K34" s="8">
        <v>0</v>
      </c>
      <c r="L34" s="8">
        <v>0</v>
      </c>
      <c r="M34" s="8">
        <v>80904.259999999995</v>
      </c>
      <c r="N34" s="8">
        <v>0</v>
      </c>
      <c r="O34" s="8">
        <v>102926.55</v>
      </c>
      <c r="P34" s="8">
        <v>287691.21000000002</v>
      </c>
      <c r="Q34" s="8">
        <v>591043.64</v>
      </c>
    </row>
    <row r="35" spans="1:17" x14ac:dyDescent="0.35">
      <c r="A35" s="395"/>
      <c r="B35" s="398"/>
      <c r="C35" s="1" t="s">
        <v>258</v>
      </c>
      <c r="D35" s="1" t="s">
        <v>42</v>
      </c>
      <c r="E35" s="210">
        <v>5</v>
      </c>
      <c r="F35" s="8">
        <v>581319.1</v>
      </c>
      <c r="G35" s="8">
        <v>0</v>
      </c>
      <c r="H35" s="8">
        <v>0</v>
      </c>
      <c r="I35" s="8">
        <v>94410.71</v>
      </c>
      <c r="J35" s="8">
        <v>123882.28</v>
      </c>
      <c r="K35" s="8">
        <v>0</v>
      </c>
      <c r="L35" s="8">
        <v>0</v>
      </c>
      <c r="M35" s="8">
        <v>12869.89</v>
      </c>
      <c r="N35" s="8">
        <v>0</v>
      </c>
      <c r="O35" s="8">
        <v>12302</v>
      </c>
      <c r="P35" s="8">
        <v>60754.89</v>
      </c>
      <c r="Q35" s="8">
        <v>155153.39000000001</v>
      </c>
    </row>
    <row r="36" spans="1:17" ht="15" thickBot="1" x14ac:dyDescent="0.4">
      <c r="A36" s="395"/>
      <c r="B36" s="399"/>
      <c r="C36" s="132" t="s">
        <v>252</v>
      </c>
      <c r="D36" s="132" t="s">
        <v>45</v>
      </c>
      <c r="E36" s="211">
        <v>5</v>
      </c>
      <c r="F36" s="212">
        <v>1822653.36</v>
      </c>
      <c r="G36" s="212">
        <v>0</v>
      </c>
      <c r="H36" s="212">
        <v>0</v>
      </c>
      <c r="I36" s="212">
        <v>0</v>
      </c>
      <c r="J36" s="212">
        <v>0</v>
      </c>
      <c r="K36" s="212">
        <v>0</v>
      </c>
      <c r="L36" s="212">
        <v>0</v>
      </c>
      <c r="M36" s="212">
        <v>0</v>
      </c>
      <c r="N36" s="212">
        <v>0</v>
      </c>
      <c r="O36" s="212">
        <v>0</v>
      </c>
      <c r="P36" s="212">
        <v>0</v>
      </c>
      <c r="Q36" s="212">
        <v>157839.79999999999</v>
      </c>
    </row>
    <row r="37" spans="1:17" x14ac:dyDescent="0.35">
      <c r="A37" s="395"/>
      <c r="B37" s="400">
        <v>2022</v>
      </c>
      <c r="C37" s="133" t="s">
        <v>236</v>
      </c>
      <c r="D37" s="133" t="s">
        <v>42</v>
      </c>
      <c r="E37" s="213">
        <v>104</v>
      </c>
      <c r="F37" s="10">
        <v>16413412.200000001</v>
      </c>
      <c r="G37" s="10">
        <v>0</v>
      </c>
      <c r="H37" s="10">
        <v>0</v>
      </c>
      <c r="I37" s="10">
        <v>0</v>
      </c>
      <c r="J37" s="10">
        <v>3233668.87</v>
      </c>
      <c r="K37" s="10">
        <v>0</v>
      </c>
      <c r="L37" s="10">
        <v>0</v>
      </c>
      <c r="M37" s="10">
        <v>287400.12</v>
      </c>
      <c r="N37" s="10">
        <v>176178.87</v>
      </c>
      <c r="O37" s="10">
        <v>830281.76</v>
      </c>
      <c r="P37" s="10">
        <v>1521042.11</v>
      </c>
      <c r="Q37" s="10">
        <v>4061270.82</v>
      </c>
    </row>
    <row r="38" spans="1:17" x14ac:dyDescent="0.35">
      <c r="A38" s="395"/>
      <c r="B38" s="398"/>
      <c r="C38" s="1" t="s">
        <v>255</v>
      </c>
      <c r="D38" s="1" t="s">
        <v>238</v>
      </c>
      <c r="E38" s="210">
        <v>25</v>
      </c>
      <c r="F38" s="8">
        <v>2269259.6800000002</v>
      </c>
      <c r="G38" s="8">
        <v>0</v>
      </c>
      <c r="H38" s="8">
        <v>0</v>
      </c>
      <c r="I38" s="8">
        <v>497698.35</v>
      </c>
      <c r="J38" s="8">
        <v>1130400.96</v>
      </c>
      <c r="K38" s="8">
        <v>0</v>
      </c>
      <c r="L38" s="8">
        <v>0</v>
      </c>
      <c r="M38" s="8">
        <v>76022.740000000005</v>
      </c>
      <c r="N38" s="8">
        <v>0</v>
      </c>
      <c r="O38" s="8">
        <v>204995.31</v>
      </c>
      <c r="P38" s="8">
        <v>244770.8</v>
      </c>
      <c r="Q38" s="8">
        <v>489465.4</v>
      </c>
    </row>
    <row r="39" spans="1:17" x14ac:dyDescent="0.35">
      <c r="A39" s="395"/>
      <c r="B39" s="398"/>
      <c r="C39" s="1" t="s">
        <v>239</v>
      </c>
      <c r="D39" s="1" t="s">
        <v>42</v>
      </c>
      <c r="E39" s="210">
        <v>9</v>
      </c>
      <c r="F39" s="8">
        <v>3466495.65</v>
      </c>
      <c r="G39" s="8">
        <v>0</v>
      </c>
      <c r="H39" s="8">
        <v>0</v>
      </c>
      <c r="I39" s="8">
        <v>0</v>
      </c>
      <c r="J39" s="8">
        <v>691144.75</v>
      </c>
      <c r="K39" s="8">
        <v>0</v>
      </c>
      <c r="L39" s="8">
        <v>0</v>
      </c>
      <c r="M39" s="8">
        <v>274317.45</v>
      </c>
      <c r="N39" s="8">
        <v>202078.71</v>
      </c>
      <c r="O39" s="8">
        <v>177452.77000000002</v>
      </c>
      <c r="P39" s="8">
        <v>319379.15000000002</v>
      </c>
      <c r="Q39" s="8">
        <v>824008.88</v>
      </c>
    </row>
    <row r="40" spans="1:17" x14ac:dyDescent="0.35">
      <c r="A40" s="395"/>
      <c r="B40" s="398"/>
      <c r="C40" s="1" t="s">
        <v>116</v>
      </c>
      <c r="D40" s="1" t="s">
        <v>42</v>
      </c>
      <c r="E40" s="210">
        <v>150</v>
      </c>
      <c r="F40" s="8">
        <v>14416172.779999999</v>
      </c>
      <c r="G40" s="8">
        <v>0</v>
      </c>
      <c r="H40" s="8">
        <v>0</v>
      </c>
      <c r="I40" s="8">
        <v>0</v>
      </c>
      <c r="J40" s="8">
        <v>2858213.23</v>
      </c>
      <c r="K40" s="8">
        <v>0</v>
      </c>
      <c r="L40" s="8">
        <v>0</v>
      </c>
      <c r="M40" s="8">
        <v>393697.2</v>
      </c>
      <c r="N40" s="8">
        <v>108309.24</v>
      </c>
      <c r="O40" s="8">
        <v>300435.15999999997</v>
      </c>
      <c r="P40" s="8">
        <v>1286837.82</v>
      </c>
      <c r="Q40" s="8">
        <v>3619878.73</v>
      </c>
    </row>
    <row r="41" spans="1:17" x14ac:dyDescent="0.35">
      <c r="A41" s="395"/>
      <c r="B41" s="398"/>
      <c r="C41" s="1" t="s">
        <v>240</v>
      </c>
      <c r="D41" s="1" t="s">
        <v>42</v>
      </c>
      <c r="E41" s="210">
        <v>36</v>
      </c>
      <c r="F41" s="8">
        <v>2127919.88</v>
      </c>
      <c r="G41" s="8">
        <v>0</v>
      </c>
      <c r="H41" s="8">
        <v>0</v>
      </c>
      <c r="I41" s="8">
        <v>0</v>
      </c>
      <c r="J41" s="8">
        <v>496894.55</v>
      </c>
      <c r="K41" s="8">
        <v>0</v>
      </c>
      <c r="L41" s="8">
        <v>0</v>
      </c>
      <c r="M41" s="8">
        <v>11511.71</v>
      </c>
      <c r="N41" s="8">
        <v>23170.59</v>
      </c>
      <c r="O41" s="8">
        <v>121117.25</v>
      </c>
      <c r="P41" s="8">
        <v>145881.43</v>
      </c>
      <c r="Q41" s="8">
        <v>553002.61</v>
      </c>
    </row>
    <row r="42" spans="1:17" x14ac:dyDescent="0.35">
      <c r="A42" s="395"/>
      <c r="B42" s="398"/>
      <c r="C42" s="1" t="s">
        <v>241</v>
      </c>
      <c r="D42" s="1" t="s">
        <v>42</v>
      </c>
      <c r="E42" s="210">
        <v>5</v>
      </c>
      <c r="F42" s="8">
        <v>368633.01</v>
      </c>
      <c r="G42" s="8">
        <v>0</v>
      </c>
      <c r="H42" s="8">
        <v>0</v>
      </c>
      <c r="I42" s="8">
        <v>0</v>
      </c>
      <c r="J42" s="8">
        <v>211659.45</v>
      </c>
      <c r="K42" s="8">
        <v>0</v>
      </c>
      <c r="L42" s="8">
        <v>0</v>
      </c>
      <c r="M42" s="8">
        <v>10880.29</v>
      </c>
      <c r="N42" s="8">
        <v>0</v>
      </c>
      <c r="O42" s="8">
        <v>26029.05</v>
      </c>
      <c r="P42" s="8">
        <v>40168.47</v>
      </c>
      <c r="Q42" s="8">
        <v>120957.45</v>
      </c>
    </row>
    <row r="43" spans="1:17" x14ac:dyDescent="0.35">
      <c r="A43" s="395"/>
      <c r="B43" s="398"/>
      <c r="C43" s="1" t="s">
        <v>259</v>
      </c>
      <c r="D43" s="1" t="s">
        <v>42</v>
      </c>
      <c r="E43" s="210">
        <v>35</v>
      </c>
      <c r="F43" s="8">
        <v>4892242.5</v>
      </c>
      <c r="G43" s="8">
        <v>0</v>
      </c>
      <c r="H43" s="8">
        <v>0</v>
      </c>
      <c r="I43" s="8">
        <v>851398</v>
      </c>
      <c r="J43" s="8">
        <v>1716152.3</v>
      </c>
      <c r="K43" s="8">
        <v>0</v>
      </c>
      <c r="L43" s="8">
        <v>0</v>
      </c>
      <c r="M43" s="8">
        <v>39695.730000000003</v>
      </c>
      <c r="N43" s="8">
        <v>56492.639999999999</v>
      </c>
      <c r="O43" s="8">
        <v>368109.53</v>
      </c>
      <c r="P43" s="8">
        <v>572026.30000000005</v>
      </c>
      <c r="Q43" s="8">
        <v>1447218.39</v>
      </c>
    </row>
    <row r="44" spans="1:17" x14ac:dyDescent="0.35">
      <c r="A44" s="395"/>
      <c r="B44" s="398"/>
      <c r="C44" s="1" t="s">
        <v>418</v>
      </c>
      <c r="D44" s="1" t="s">
        <v>42</v>
      </c>
      <c r="E44" s="210">
        <v>12</v>
      </c>
      <c r="F44" s="8">
        <v>658625.21</v>
      </c>
      <c r="G44" s="8">
        <v>0</v>
      </c>
      <c r="H44" s="8">
        <v>0</v>
      </c>
      <c r="I44" s="8">
        <v>0</v>
      </c>
      <c r="J44" s="8">
        <v>194723</v>
      </c>
      <c r="K44" s="8">
        <v>0</v>
      </c>
      <c r="L44" s="8">
        <v>0</v>
      </c>
      <c r="M44" s="8">
        <v>18648.169999999998</v>
      </c>
      <c r="N44" s="8">
        <v>17683.95</v>
      </c>
      <c r="O44" s="8">
        <v>110498.32</v>
      </c>
      <c r="P44" s="8">
        <v>66541.989999999991</v>
      </c>
      <c r="Q44" s="8">
        <v>195780.91</v>
      </c>
    </row>
    <row r="45" spans="1:17" x14ac:dyDescent="0.35">
      <c r="A45" s="395"/>
      <c r="B45" s="398"/>
      <c r="C45" s="1" t="s">
        <v>31</v>
      </c>
      <c r="D45" s="1" t="s">
        <v>42</v>
      </c>
      <c r="E45" s="210">
        <v>13</v>
      </c>
      <c r="F45" s="8">
        <v>1590098.37</v>
      </c>
      <c r="G45" s="8">
        <v>0</v>
      </c>
      <c r="H45" s="8">
        <v>0</v>
      </c>
      <c r="I45" s="8">
        <v>204961.71</v>
      </c>
      <c r="J45" s="8">
        <v>382676</v>
      </c>
      <c r="K45" s="8">
        <v>0</v>
      </c>
      <c r="L45" s="8">
        <v>0</v>
      </c>
      <c r="M45" s="8">
        <v>10491.38</v>
      </c>
      <c r="N45" s="8">
        <v>38619.99</v>
      </c>
      <c r="O45" s="8">
        <v>129453.3</v>
      </c>
      <c r="P45" s="8">
        <v>159340.32</v>
      </c>
      <c r="Q45" s="8">
        <v>454106.68</v>
      </c>
    </row>
    <row r="46" spans="1:17" x14ac:dyDescent="0.35">
      <c r="A46" s="395"/>
      <c r="B46" s="398"/>
      <c r="C46" s="1" t="s">
        <v>246</v>
      </c>
      <c r="D46" s="1" t="s">
        <v>42</v>
      </c>
      <c r="E46" s="210">
        <v>105</v>
      </c>
      <c r="F46" s="8">
        <v>8435462.5399999991</v>
      </c>
      <c r="G46" s="8">
        <v>0</v>
      </c>
      <c r="H46" s="8">
        <v>0</v>
      </c>
      <c r="I46" s="8">
        <v>0</v>
      </c>
      <c r="J46" s="8">
        <v>2092799.14</v>
      </c>
      <c r="K46" s="8">
        <v>0</v>
      </c>
      <c r="L46" s="8">
        <v>0</v>
      </c>
      <c r="M46" s="8">
        <v>97883.58</v>
      </c>
      <c r="N46" s="8">
        <v>112626.63</v>
      </c>
      <c r="O46" s="8">
        <v>547469.06999999995</v>
      </c>
      <c r="P46" s="8">
        <v>679457</v>
      </c>
      <c r="Q46" s="8">
        <v>2228919.38</v>
      </c>
    </row>
    <row r="47" spans="1:17" x14ac:dyDescent="0.35">
      <c r="A47" s="395"/>
      <c r="B47" s="398"/>
      <c r="C47" s="1" t="s">
        <v>247</v>
      </c>
      <c r="D47" s="1" t="s">
        <v>42</v>
      </c>
      <c r="E47" s="210">
        <v>9</v>
      </c>
      <c r="F47" s="8">
        <v>419662.64</v>
      </c>
      <c r="G47" s="8">
        <v>0</v>
      </c>
      <c r="H47" s="8">
        <v>0</v>
      </c>
      <c r="I47" s="8">
        <v>0</v>
      </c>
      <c r="J47" s="8">
        <v>101940</v>
      </c>
      <c r="K47" s="8">
        <v>0</v>
      </c>
      <c r="L47" s="8">
        <v>0</v>
      </c>
      <c r="M47" s="8">
        <v>14452.94</v>
      </c>
      <c r="N47" s="8">
        <v>0</v>
      </c>
      <c r="O47" s="8">
        <v>21569.200000000001</v>
      </c>
      <c r="P47" s="8">
        <v>34785.089999999997</v>
      </c>
      <c r="Q47" s="8">
        <v>101900.5</v>
      </c>
    </row>
    <row r="48" spans="1:17" x14ac:dyDescent="0.35">
      <c r="A48" s="395"/>
      <c r="B48" s="398"/>
      <c r="C48" s="1" t="s">
        <v>248</v>
      </c>
      <c r="D48" s="1" t="s">
        <v>42</v>
      </c>
      <c r="E48" s="210">
        <v>61</v>
      </c>
      <c r="F48" s="8">
        <v>3365578.82</v>
      </c>
      <c r="G48" s="8">
        <v>0</v>
      </c>
      <c r="H48" s="8">
        <v>0</v>
      </c>
      <c r="I48" s="8">
        <v>0</v>
      </c>
      <c r="J48" s="8">
        <v>886885.16</v>
      </c>
      <c r="K48" s="8">
        <v>0</v>
      </c>
      <c r="L48" s="8">
        <v>0</v>
      </c>
      <c r="M48" s="8">
        <v>37667.14</v>
      </c>
      <c r="N48" s="8">
        <v>0</v>
      </c>
      <c r="O48" s="8">
        <v>212503.8</v>
      </c>
      <c r="P48" s="8">
        <v>217841.98</v>
      </c>
      <c r="Q48" s="8">
        <v>886811.68</v>
      </c>
    </row>
    <row r="49" spans="1:17" x14ac:dyDescent="0.35">
      <c r="A49" s="395"/>
      <c r="B49" s="398"/>
      <c r="C49" s="1" t="s">
        <v>250</v>
      </c>
      <c r="D49" s="1" t="s">
        <v>42</v>
      </c>
      <c r="E49" s="210">
        <v>110</v>
      </c>
      <c r="F49" s="8">
        <v>9829606.25</v>
      </c>
      <c r="G49" s="8">
        <v>0</v>
      </c>
      <c r="H49" s="8">
        <v>0</v>
      </c>
      <c r="I49" s="8">
        <v>0</v>
      </c>
      <c r="J49" s="8">
        <v>2335420.1800000002</v>
      </c>
      <c r="K49" s="8">
        <v>0</v>
      </c>
      <c r="L49" s="8">
        <v>0</v>
      </c>
      <c r="M49" s="8">
        <v>125772.35</v>
      </c>
      <c r="N49" s="8">
        <v>0</v>
      </c>
      <c r="O49" s="8">
        <v>765182.2</v>
      </c>
      <c r="P49" s="8">
        <v>916753.54</v>
      </c>
      <c r="Q49" s="8">
        <v>2606083.31</v>
      </c>
    </row>
    <row r="50" spans="1:17" x14ac:dyDescent="0.35">
      <c r="A50" s="395"/>
      <c r="B50" s="398"/>
      <c r="C50" s="1" t="s">
        <v>257</v>
      </c>
      <c r="D50" s="1" t="s">
        <v>42</v>
      </c>
      <c r="E50" s="210">
        <v>19</v>
      </c>
      <c r="F50" s="8">
        <v>3398072.49</v>
      </c>
      <c r="G50" s="8">
        <v>0</v>
      </c>
      <c r="H50" s="8">
        <v>0</v>
      </c>
      <c r="I50" s="8">
        <v>782929.29</v>
      </c>
      <c r="J50" s="8">
        <v>1711535.08</v>
      </c>
      <c r="K50" s="8">
        <v>0</v>
      </c>
      <c r="L50" s="8">
        <v>0</v>
      </c>
      <c r="M50" s="8">
        <v>82514.240000000005</v>
      </c>
      <c r="N50" s="8">
        <v>0</v>
      </c>
      <c r="O50" s="8">
        <v>296603.57</v>
      </c>
      <c r="P50" s="8">
        <v>410061.33</v>
      </c>
      <c r="Q50" s="8">
        <v>895975.96</v>
      </c>
    </row>
    <row r="51" spans="1:17" x14ac:dyDescent="0.35">
      <c r="A51" s="395"/>
      <c r="B51" s="398"/>
      <c r="C51" s="1" t="s">
        <v>258</v>
      </c>
      <c r="D51" s="1" t="s">
        <v>42</v>
      </c>
      <c r="E51" s="210">
        <v>3</v>
      </c>
      <c r="F51" s="8">
        <v>352543.34</v>
      </c>
      <c r="G51" s="8">
        <v>0</v>
      </c>
      <c r="H51" s="8">
        <v>0</v>
      </c>
      <c r="I51" s="8">
        <v>21970</v>
      </c>
      <c r="J51" s="8">
        <v>71858.509999999995</v>
      </c>
      <c r="K51" s="8">
        <v>0</v>
      </c>
      <c r="L51" s="8">
        <v>0</v>
      </c>
      <c r="M51" s="8">
        <v>0</v>
      </c>
      <c r="N51" s="8">
        <v>0</v>
      </c>
      <c r="O51" s="8">
        <v>14471.78</v>
      </c>
      <c r="P51" s="8">
        <v>37303.300000000003</v>
      </c>
      <c r="Q51" s="8">
        <v>95230.81</v>
      </c>
    </row>
    <row r="52" spans="1:17" ht="15" thickBot="1" x14ac:dyDescent="0.4">
      <c r="A52" s="395"/>
      <c r="B52" s="399"/>
      <c r="C52" s="132" t="s">
        <v>252</v>
      </c>
      <c r="D52" s="132" t="s">
        <v>45</v>
      </c>
      <c r="E52" s="211">
        <v>4</v>
      </c>
      <c r="F52" s="212">
        <v>2005472.18</v>
      </c>
      <c r="G52" s="212">
        <v>0</v>
      </c>
      <c r="H52" s="212">
        <v>0</v>
      </c>
      <c r="I52" s="212">
        <v>0</v>
      </c>
      <c r="J52" s="212">
        <v>0</v>
      </c>
      <c r="K52" s="212">
        <v>0</v>
      </c>
      <c r="L52" s="212">
        <v>0</v>
      </c>
      <c r="M52" s="212">
        <v>25025.279999999999</v>
      </c>
      <c r="N52" s="212">
        <v>0</v>
      </c>
      <c r="O52" s="212">
        <v>2376.06</v>
      </c>
      <c r="P52" s="212">
        <v>282010.46999999997</v>
      </c>
      <c r="Q52" s="212">
        <v>235585.11</v>
      </c>
    </row>
    <row r="53" spans="1:17" x14ac:dyDescent="0.35">
      <c r="A53" s="395"/>
      <c r="B53" s="400">
        <v>2023</v>
      </c>
      <c r="C53" s="214" t="s">
        <v>260</v>
      </c>
      <c r="D53" s="133" t="s">
        <v>42</v>
      </c>
      <c r="E53" s="213">
        <v>141</v>
      </c>
      <c r="F53" s="10">
        <v>16413412.200000001</v>
      </c>
      <c r="G53" s="10">
        <v>0</v>
      </c>
      <c r="H53" s="10">
        <v>0</v>
      </c>
      <c r="I53" s="11">
        <v>0</v>
      </c>
      <c r="J53" s="11">
        <v>3233668.87</v>
      </c>
      <c r="K53" s="10">
        <v>0</v>
      </c>
      <c r="L53" s="10">
        <v>0</v>
      </c>
      <c r="M53" s="10">
        <v>287400.12</v>
      </c>
      <c r="N53" s="10">
        <v>176178.87</v>
      </c>
      <c r="O53" s="10">
        <v>849706.5</v>
      </c>
      <c r="P53" s="10">
        <v>1521042.11</v>
      </c>
      <c r="Q53" s="10">
        <v>4061270.82</v>
      </c>
    </row>
    <row r="54" spans="1:17" x14ac:dyDescent="0.35">
      <c r="A54" s="395"/>
      <c r="B54" s="398"/>
      <c r="C54" s="215" t="s">
        <v>255</v>
      </c>
      <c r="D54" s="1" t="s">
        <v>238</v>
      </c>
      <c r="E54" s="210">
        <v>12</v>
      </c>
      <c r="F54" s="9">
        <v>2269259.6800000002</v>
      </c>
      <c r="G54" s="8">
        <v>0</v>
      </c>
      <c r="H54" s="8">
        <v>0</v>
      </c>
      <c r="I54" s="9">
        <v>497698.35</v>
      </c>
      <c r="J54" s="8">
        <v>1130400.96</v>
      </c>
      <c r="K54" s="8">
        <v>0</v>
      </c>
      <c r="L54" s="8">
        <v>0</v>
      </c>
      <c r="M54" s="8">
        <v>76022.740000000005</v>
      </c>
      <c r="N54" s="8">
        <v>0</v>
      </c>
      <c r="O54" s="8">
        <v>204995.31</v>
      </c>
      <c r="P54" s="8">
        <v>244770.8</v>
      </c>
      <c r="Q54" s="8">
        <v>489465.4</v>
      </c>
    </row>
    <row r="55" spans="1:17" x14ac:dyDescent="0.35">
      <c r="A55" s="395"/>
      <c r="B55" s="398"/>
      <c r="C55" s="215" t="s">
        <v>239</v>
      </c>
      <c r="D55" s="1" t="s">
        <v>42</v>
      </c>
      <c r="E55" s="210">
        <v>28</v>
      </c>
      <c r="F55" s="8">
        <v>3466495.65</v>
      </c>
      <c r="G55" s="8">
        <v>0</v>
      </c>
      <c r="H55" s="8">
        <v>0</v>
      </c>
      <c r="I55" s="9">
        <v>0</v>
      </c>
      <c r="J55" s="8">
        <v>691144.75</v>
      </c>
      <c r="K55" s="8">
        <v>0</v>
      </c>
      <c r="L55" s="8">
        <v>0</v>
      </c>
      <c r="M55" s="8">
        <v>274317.45</v>
      </c>
      <c r="N55" s="8">
        <v>202078.71</v>
      </c>
      <c r="O55" s="8">
        <v>230762.13</v>
      </c>
      <c r="P55" s="8">
        <v>319379.15000000002</v>
      </c>
      <c r="Q55" s="8">
        <v>824008.88</v>
      </c>
    </row>
    <row r="56" spans="1:17" x14ac:dyDescent="0.35">
      <c r="A56" s="395"/>
      <c r="B56" s="398"/>
      <c r="C56" s="215" t="s">
        <v>116</v>
      </c>
      <c r="D56" s="1" t="s">
        <v>42</v>
      </c>
      <c r="E56" s="210">
        <v>142</v>
      </c>
      <c r="F56" s="8">
        <v>14416172.779999999</v>
      </c>
      <c r="G56" s="8">
        <v>0</v>
      </c>
      <c r="H56" s="8">
        <v>0</v>
      </c>
      <c r="I56" s="9">
        <v>0</v>
      </c>
      <c r="J56" s="8">
        <v>2858213.23</v>
      </c>
      <c r="K56" s="8">
        <v>0</v>
      </c>
      <c r="L56" s="8">
        <v>0</v>
      </c>
      <c r="M56" s="8">
        <v>393697.2</v>
      </c>
      <c r="N56" s="8">
        <v>108309.24</v>
      </c>
      <c r="O56" s="8">
        <v>745640.13</v>
      </c>
      <c r="P56" s="8">
        <v>1286837.82</v>
      </c>
      <c r="Q56" s="8">
        <v>3619878.73</v>
      </c>
    </row>
    <row r="57" spans="1:17" x14ac:dyDescent="0.35">
      <c r="A57" s="395"/>
      <c r="B57" s="398"/>
      <c r="C57" s="215" t="s">
        <v>240</v>
      </c>
      <c r="D57" s="1" t="s">
        <v>42</v>
      </c>
      <c r="E57" s="210">
        <v>37</v>
      </c>
      <c r="F57" s="8">
        <v>2127919.88</v>
      </c>
      <c r="G57" s="8">
        <v>0</v>
      </c>
      <c r="H57" s="8">
        <v>0</v>
      </c>
      <c r="I57" s="9">
        <v>0</v>
      </c>
      <c r="J57" s="8">
        <v>496894.55</v>
      </c>
      <c r="K57" s="8">
        <v>0</v>
      </c>
      <c r="L57" s="8">
        <v>0</v>
      </c>
      <c r="M57" s="8">
        <v>11511.71</v>
      </c>
      <c r="N57" s="8">
        <v>23170.59</v>
      </c>
      <c r="O57" s="8">
        <v>121117.25</v>
      </c>
      <c r="P57" s="8">
        <v>145881.43</v>
      </c>
      <c r="Q57" s="8">
        <v>553002.61</v>
      </c>
    </row>
    <row r="58" spans="1:17" x14ac:dyDescent="0.35">
      <c r="A58" s="395"/>
      <c r="B58" s="398"/>
      <c r="C58" s="215" t="s">
        <v>241</v>
      </c>
      <c r="D58" s="1" t="s">
        <v>42</v>
      </c>
      <c r="E58" s="210">
        <v>5</v>
      </c>
      <c r="F58" s="8">
        <v>368633.01</v>
      </c>
      <c r="G58" s="8">
        <v>0</v>
      </c>
      <c r="H58" s="8">
        <v>0</v>
      </c>
      <c r="I58" s="9">
        <v>0</v>
      </c>
      <c r="J58" s="8">
        <v>211659.45</v>
      </c>
      <c r="K58" s="8">
        <v>0</v>
      </c>
      <c r="L58" s="8">
        <v>0</v>
      </c>
      <c r="M58" s="8">
        <v>10880.29</v>
      </c>
      <c r="N58" s="8">
        <v>0</v>
      </c>
      <c r="O58" s="8">
        <v>26029.05</v>
      </c>
      <c r="P58" s="8">
        <v>40168.47</v>
      </c>
      <c r="Q58" s="8">
        <v>120957.45</v>
      </c>
    </row>
    <row r="59" spans="1:17" x14ac:dyDescent="0.35">
      <c r="A59" s="395"/>
      <c r="B59" s="398"/>
      <c r="C59" s="223" t="s">
        <v>261</v>
      </c>
      <c r="D59" s="1" t="s">
        <v>42</v>
      </c>
      <c r="E59" s="210">
        <v>38</v>
      </c>
      <c r="F59" s="8">
        <v>4892242.5</v>
      </c>
      <c r="G59" s="8">
        <v>0</v>
      </c>
      <c r="H59" s="8">
        <v>0</v>
      </c>
      <c r="I59" s="9">
        <v>851398</v>
      </c>
      <c r="J59" s="8">
        <v>1716152.3</v>
      </c>
      <c r="K59" s="8">
        <v>0</v>
      </c>
      <c r="L59" s="8">
        <v>0</v>
      </c>
      <c r="M59" s="8">
        <v>39695.730000000003</v>
      </c>
      <c r="N59" s="8">
        <v>56492.639999999999</v>
      </c>
      <c r="O59" s="8">
        <v>372934.53</v>
      </c>
      <c r="P59" s="8">
        <v>572026.30000000005</v>
      </c>
      <c r="Q59" s="8">
        <v>1447218.39</v>
      </c>
    </row>
    <row r="60" spans="1:17" x14ac:dyDescent="0.35">
      <c r="A60" s="395"/>
      <c r="B60" s="398"/>
      <c r="C60" s="1" t="s">
        <v>418</v>
      </c>
      <c r="D60" s="1" t="s">
        <v>42</v>
      </c>
      <c r="E60" s="210">
        <v>12</v>
      </c>
      <c r="F60" s="8">
        <v>658625.21</v>
      </c>
      <c r="G60" s="8">
        <v>0</v>
      </c>
      <c r="H60" s="8">
        <v>0</v>
      </c>
      <c r="I60" s="8">
        <v>0</v>
      </c>
      <c r="J60" s="8">
        <v>194723</v>
      </c>
      <c r="K60" s="8">
        <v>0</v>
      </c>
      <c r="L60" s="8">
        <v>0</v>
      </c>
      <c r="M60" s="8">
        <v>18648.169999999998</v>
      </c>
      <c r="N60" s="8">
        <v>17683.95</v>
      </c>
      <c r="O60" s="8">
        <v>103661.23000000001</v>
      </c>
      <c r="P60" s="8">
        <v>66541.989999999991</v>
      </c>
      <c r="Q60" s="8">
        <v>195780.91</v>
      </c>
    </row>
    <row r="61" spans="1:17" x14ac:dyDescent="0.35">
      <c r="A61" s="395"/>
      <c r="B61" s="398"/>
      <c r="C61" s="215" t="s">
        <v>31</v>
      </c>
      <c r="D61" s="1" t="s">
        <v>42</v>
      </c>
      <c r="E61" s="210">
        <v>15</v>
      </c>
      <c r="F61" s="8">
        <v>1590098.37</v>
      </c>
      <c r="G61" s="8">
        <v>0</v>
      </c>
      <c r="H61" s="8">
        <v>0</v>
      </c>
      <c r="I61" s="9">
        <v>204961.71</v>
      </c>
      <c r="J61" s="8">
        <v>382676</v>
      </c>
      <c r="K61" s="8">
        <v>0</v>
      </c>
      <c r="L61" s="8">
        <v>0</v>
      </c>
      <c r="M61" s="8">
        <v>10491.38</v>
      </c>
      <c r="N61" s="8">
        <v>38619.99</v>
      </c>
      <c r="O61" s="8">
        <v>129453.3</v>
      </c>
      <c r="P61" s="8">
        <v>159340.32</v>
      </c>
      <c r="Q61" s="8">
        <v>454106.68</v>
      </c>
    </row>
    <row r="62" spans="1:17" x14ac:dyDescent="0.35">
      <c r="A62" s="395"/>
      <c r="B62" s="398"/>
      <c r="C62" s="215" t="s">
        <v>246</v>
      </c>
      <c r="D62" s="1" t="s">
        <v>42</v>
      </c>
      <c r="E62" s="210">
        <v>117</v>
      </c>
      <c r="F62" s="8">
        <v>8435462.5399999991</v>
      </c>
      <c r="G62" s="8">
        <v>0</v>
      </c>
      <c r="H62" s="8">
        <v>0</v>
      </c>
      <c r="I62" s="9">
        <v>0</v>
      </c>
      <c r="J62" s="8">
        <v>2092799.14</v>
      </c>
      <c r="K62" s="8">
        <v>0</v>
      </c>
      <c r="L62" s="8">
        <v>0</v>
      </c>
      <c r="M62" s="8">
        <v>97883.58</v>
      </c>
      <c r="N62" s="8">
        <v>112626.63</v>
      </c>
      <c r="O62" s="8">
        <v>547469.06999999995</v>
      </c>
      <c r="P62" s="8">
        <v>679457</v>
      </c>
      <c r="Q62" s="8">
        <v>2228919.38</v>
      </c>
    </row>
    <row r="63" spans="1:17" x14ac:dyDescent="0.35">
      <c r="A63" s="395"/>
      <c r="B63" s="398"/>
      <c r="C63" s="215" t="s">
        <v>247</v>
      </c>
      <c r="D63" s="1" t="s">
        <v>42</v>
      </c>
      <c r="E63" s="210">
        <v>9</v>
      </c>
      <c r="F63" s="8">
        <v>419662.64</v>
      </c>
      <c r="G63" s="8">
        <v>0</v>
      </c>
      <c r="H63" s="8">
        <v>0</v>
      </c>
      <c r="I63" s="9">
        <v>0</v>
      </c>
      <c r="J63" s="8">
        <v>101940</v>
      </c>
      <c r="K63" s="8">
        <v>0</v>
      </c>
      <c r="L63" s="8">
        <v>0</v>
      </c>
      <c r="M63" s="8">
        <v>14452.94</v>
      </c>
      <c r="N63" s="8">
        <v>0</v>
      </c>
      <c r="O63" s="8">
        <v>21569.200000000001</v>
      </c>
      <c r="P63" s="8">
        <v>34785.089999999997</v>
      </c>
      <c r="Q63" s="8">
        <v>101900.5</v>
      </c>
    </row>
    <row r="64" spans="1:17" x14ac:dyDescent="0.35">
      <c r="A64" s="395"/>
      <c r="B64" s="398"/>
      <c r="C64" s="215" t="s">
        <v>248</v>
      </c>
      <c r="D64" s="1" t="s">
        <v>42</v>
      </c>
      <c r="E64" s="210">
        <v>49</v>
      </c>
      <c r="F64" s="8">
        <v>3365578.82</v>
      </c>
      <c r="G64" s="8">
        <v>0</v>
      </c>
      <c r="H64" s="8">
        <v>0</v>
      </c>
      <c r="I64" s="9">
        <v>0</v>
      </c>
      <c r="J64" s="8">
        <v>886885.16</v>
      </c>
      <c r="K64" s="8">
        <v>0</v>
      </c>
      <c r="L64" s="8">
        <v>0</v>
      </c>
      <c r="M64" s="8">
        <v>37667.14</v>
      </c>
      <c r="N64" s="8">
        <v>0</v>
      </c>
      <c r="O64" s="8">
        <v>190934.6</v>
      </c>
      <c r="P64" s="8">
        <v>217841.98</v>
      </c>
      <c r="Q64" s="8">
        <v>886811.68</v>
      </c>
    </row>
    <row r="65" spans="1:18" x14ac:dyDescent="0.35">
      <c r="A65" s="395"/>
      <c r="B65" s="398"/>
      <c r="C65" s="215" t="s">
        <v>250</v>
      </c>
      <c r="D65" s="1" t="s">
        <v>42</v>
      </c>
      <c r="E65" s="210">
        <v>110</v>
      </c>
      <c r="F65" s="8">
        <v>9829606.25</v>
      </c>
      <c r="G65" s="8">
        <v>0</v>
      </c>
      <c r="H65" s="8">
        <v>0</v>
      </c>
      <c r="I65" s="9">
        <v>0</v>
      </c>
      <c r="J65" s="8">
        <v>2335420.1800000002</v>
      </c>
      <c r="K65" s="8">
        <v>0</v>
      </c>
      <c r="L65" s="8">
        <v>0</v>
      </c>
      <c r="M65" s="8">
        <v>125772.35</v>
      </c>
      <c r="N65" s="8">
        <v>0</v>
      </c>
      <c r="O65" s="8">
        <v>552678.39999999991</v>
      </c>
      <c r="P65" s="8">
        <v>916753.54</v>
      </c>
      <c r="Q65" s="8">
        <v>2606083.31</v>
      </c>
    </row>
    <row r="66" spans="1:18" x14ac:dyDescent="0.35">
      <c r="A66" s="395"/>
      <c r="B66" s="398"/>
      <c r="C66" s="215" t="s">
        <v>257</v>
      </c>
      <c r="D66" s="1" t="s">
        <v>42</v>
      </c>
      <c r="E66" s="210">
        <v>22</v>
      </c>
      <c r="F66" s="8">
        <v>3398072.49</v>
      </c>
      <c r="G66" s="8">
        <v>0</v>
      </c>
      <c r="H66" s="8">
        <v>0</v>
      </c>
      <c r="I66" s="9">
        <v>782929.29</v>
      </c>
      <c r="J66" s="8">
        <v>1711535.08</v>
      </c>
      <c r="K66" s="8">
        <v>0</v>
      </c>
      <c r="L66" s="8">
        <v>0</v>
      </c>
      <c r="M66" s="8">
        <v>82514.240000000005</v>
      </c>
      <c r="N66" s="8">
        <v>0</v>
      </c>
      <c r="O66" s="8">
        <v>296603.57</v>
      </c>
      <c r="P66" s="8">
        <v>410061.33</v>
      </c>
      <c r="Q66" s="8">
        <v>895975.96</v>
      </c>
    </row>
    <row r="67" spans="1:18" ht="15" thickBot="1" x14ac:dyDescent="0.4">
      <c r="A67" s="395"/>
      <c r="B67" s="399"/>
      <c r="C67" s="216" t="s">
        <v>252</v>
      </c>
      <c r="D67" s="132" t="s">
        <v>45</v>
      </c>
      <c r="E67" s="211">
        <v>5</v>
      </c>
      <c r="F67" s="212">
        <v>2005472.18</v>
      </c>
      <c r="G67" s="212">
        <v>0</v>
      </c>
      <c r="H67" s="212">
        <v>0</v>
      </c>
      <c r="I67" s="12">
        <v>0</v>
      </c>
      <c r="J67" s="212">
        <v>0</v>
      </c>
      <c r="K67" s="212">
        <v>0</v>
      </c>
      <c r="L67" s="212">
        <v>0</v>
      </c>
      <c r="M67" s="212">
        <v>25025.279999999999</v>
      </c>
      <c r="N67" s="212">
        <v>0</v>
      </c>
      <c r="O67" s="212">
        <v>2376.06</v>
      </c>
      <c r="P67" s="212">
        <v>282010.46999999997</v>
      </c>
      <c r="Q67" s="212">
        <v>235585.11</v>
      </c>
      <c r="R67" s="7" t="s">
        <v>262</v>
      </c>
    </row>
    <row r="68" spans="1:18" x14ac:dyDescent="0.35">
      <c r="A68" s="395"/>
      <c r="B68" s="400">
        <v>2024</v>
      </c>
      <c r="C68" s="214" t="s">
        <v>260</v>
      </c>
      <c r="D68" s="133" t="s">
        <v>42</v>
      </c>
      <c r="E68" s="213">
        <v>169</v>
      </c>
      <c r="F68" s="10">
        <v>21113131.52</v>
      </c>
      <c r="G68" s="10">
        <v>0</v>
      </c>
      <c r="H68" s="10">
        <v>0</v>
      </c>
      <c r="I68" s="10">
        <v>0</v>
      </c>
      <c r="J68" s="11">
        <v>3540897.93</v>
      </c>
      <c r="K68" s="10">
        <v>0</v>
      </c>
      <c r="L68" s="10">
        <v>0</v>
      </c>
      <c r="M68" s="10">
        <v>616996.31999999995</v>
      </c>
      <c r="N68" s="10">
        <v>75835.710000000006</v>
      </c>
      <c r="O68" s="10">
        <v>959133.47</v>
      </c>
      <c r="P68" s="10">
        <v>1942826.23</v>
      </c>
      <c r="Q68" s="10">
        <v>5051737.54</v>
      </c>
    </row>
    <row r="69" spans="1:18" x14ac:dyDescent="0.35">
      <c r="A69" s="395"/>
      <c r="B69" s="398"/>
      <c r="C69" s="215" t="s">
        <v>255</v>
      </c>
      <c r="D69" s="1" t="s">
        <v>238</v>
      </c>
      <c r="E69" s="210">
        <v>12</v>
      </c>
      <c r="F69" s="9">
        <v>1726718.12</v>
      </c>
      <c r="G69" s="8">
        <v>0</v>
      </c>
      <c r="H69" s="8">
        <v>0</v>
      </c>
      <c r="I69" s="9">
        <v>258072.74</v>
      </c>
      <c r="J69" s="8">
        <v>332195.20000000001</v>
      </c>
      <c r="K69" s="8">
        <v>0</v>
      </c>
      <c r="L69" s="8">
        <v>0</v>
      </c>
      <c r="M69" s="8">
        <v>47686.23</v>
      </c>
      <c r="N69" s="8">
        <v>160577.5</v>
      </c>
      <c r="O69" s="8">
        <v>276208.03999999998</v>
      </c>
      <c r="P69" s="8">
        <v>360223.38</v>
      </c>
      <c r="Q69" s="8">
        <v>458762.7</v>
      </c>
      <c r="R69" s="135"/>
    </row>
    <row r="70" spans="1:18" x14ac:dyDescent="0.35">
      <c r="A70" s="395"/>
      <c r="B70" s="398"/>
      <c r="C70" s="215" t="s">
        <v>239</v>
      </c>
      <c r="D70" s="1" t="s">
        <v>42</v>
      </c>
      <c r="E70" s="210">
        <v>55</v>
      </c>
      <c r="F70" s="8">
        <v>7849810.9100000001</v>
      </c>
      <c r="G70" s="8">
        <v>0</v>
      </c>
      <c r="H70" s="8">
        <v>0</v>
      </c>
      <c r="I70" s="8">
        <v>0</v>
      </c>
      <c r="J70" s="8">
        <v>1639332.81</v>
      </c>
      <c r="K70" s="8">
        <v>0</v>
      </c>
      <c r="L70" s="8">
        <v>0</v>
      </c>
      <c r="M70" s="8">
        <v>185841.25</v>
      </c>
      <c r="N70" s="8">
        <v>115449.06</v>
      </c>
      <c r="O70" s="8">
        <v>616251.43999999994</v>
      </c>
      <c r="P70" s="8">
        <v>756944.38</v>
      </c>
      <c r="Q70" s="8">
        <v>396141.27</v>
      </c>
    </row>
    <row r="71" spans="1:18" x14ac:dyDescent="0.35">
      <c r="A71" s="395"/>
      <c r="B71" s="398"/>
      <c r="C71" s="215" t="s">
        <v>116</v>
      </c>
      <c r="D71" s="1" t="s">
        <v>42</v>
      </c>
      <c r="E71" s="210">
        <v>159</v>
      </c>
      <c r="F71" s="8">
        <v>17480224.510000002</v>
      </c>
      <c r="G71" s="8">
        <v>0</v>
      </c>
      <c r="H71" s="8">
        <v>0</v>
      </c>
      <c r="I71" s="8">
        <v>0</v>
      </c>
      <c r="J71" s="8">
        <v>3136762.58</v>
      </c>
      <c r="K71" s="8">
        <v>0</v>
      </c>
      <c r="L71" s="8">
        <v>0</v>
      </c>
      <c r="M71" s="8">
        <v>321421.15999999997</v>
      </c>
      <c r="N71" s="8">
        <v>28467.63</v>
      </c>
      <c r="O71" s="8">
        <v>692203.16</v>
      </c>
      <c r="P71" s="8">
        <v>1583678.21</v>
      </c>
      <c r="Q71" s="8">
        <v>4336200.41</v>
      </c>
    </row>
    <row r="72" spans="1:18" x14ac:dyDescent="0.35">
      <c r="A72" s="395"/>
      <c r="B72" s="398"/>
      <c r="C72" s="215" t="s">
        <v>240</v>
      </c>
      <c r="D72" s="1" t="s">
        <v>42</v>
      </c>
      <c r="E72" s="210">
        <v>21</v>
      </c>
      <c r="F72" s="8">
        <v>1261247.9099999999</v>
      </c>
      <c r="G72" s="8">
        <v>0</v>
      </c>
      <c r="H72" s="8">
        <v>0</v>
      </c>
      <c r="I72" s="8">
        <v>0</v>
      </c>
      <c r="J72" s="8">
        <v>268449.67</v>
      </c>
      <c r="K72" s="8">
        <v>0</v>
      </c>
      <c r="L72" s="8">
        <v>0</v>
      </c>
      <c r="M72" s="8">
        <v>0</v>
      </c>
      <c r="N72" s="8">
        <v>0</v>
      </c>
      <c r="O72" s="8">
        <v>59659.35</v>
      </c>
      <c r="P72" s="8">
        <v>66641.47</v>
      </c>
      <c r="Q72" s="8">
        <v>318539.21000000002</v>
      </c>
    </row>
    <row r="73" spans="1:18" x14ac:dyDescent="0.35">
      <c r="A73" s="395"/>
      <c r="B73" s="398"/>
      <c r="C73" s="215" t="s">
        <v>241</v>
      </c>
      <c r="D73" s="1" t="s">
        <v>42</v>
      </c>
      <c r="E73" s="210">
        <v>5</v>
      </c>
      <c r="F73" s="8">
        <v>427709</v>
      </c>
      <c r="G73" s="8">
        <v>0</v>
      </c>
      <c r="H73" s="8">
        <v>0</v>
      </c>
      <c r="I73" s="8">
        <v>0</v>
      </c>
      <c r="J73" s="8">
        <v>158413.48000000001</v>
      </c>
      <c r="K73" s="8">
        <v>0</v>
      </c>
      <c r="L73" s="8">
        <v>0</v>
      </c>
      <c r="M73" s="8">
        <v>0</v>
      </c>
      <c r="N73" s="8">
        <v>0</v>
      </c>
      <c r="O73" s="8">
        <v>36089.19</v>
      </c>
      <c r="P73" s="8">
        <v>50002.61</v>
      </c>
      <c r="Q73" s="8">
        <v>123261.41</v>
      </c>
    </row>
    <row r="74" spans="1:18" x14ac:dyDescent="0.35">
      <c r="A74" s="395"/>
      <c r="B74" s="398"/>
      <c r="C74" s="223" t="s">
        <v>261</v>
      </c>
      <c r="D74" s="1" t="s">
        <v>42</v>
      </c>
      <c r="E74" s="210">
        <v>36</v>
      </c>
      <c r="F74" s="8">
        <v>5138673.13</v>
      </c>
      <c r="G74" s="8">
        <v>0</v>
      </c>
      <c r="H74" s="8">
        <v>0</v>
      </c>
      <c r="I74" s="8">
        <v>793219.28</v>
      </c>
      <c r="J74" s="8">
        <v>1408748.72</v>
      </c>
      <c r="K74" s="8">
        <v>0</v>
      </c>
      <c r="L74" s="8">
        <v>0</v>
      </c>
      <c r="M74" s="8">
        <v>187376.8</v>
      </c>
      <c r="N74" s="8">
        <v>0</v>
      </c>
      <c r="O74" s="8">
        <v>294251.62</v>
      </c>
      <c r="P74" s="8">
        <v>596051.53</v>
      </c>
      <c r="Q74" s="8">
        <v>1462107</v>
      </c>
    </row>
    <row r="75" spans="1:18" x14ac:dyDescent="0.35">
      <c r="A75" s="395"/>
      <c r="B75" s="398"/>
      <c r="C75" s="215" t="s">
        <v>244</v>
      </c>
      <c r="D75" s="1" t="s">
        <v>42</v>
      </c>
      <c r="E75" s="210">
        <v>3</v>
      </c>
      <c r="F75" s="8">
        <v>211930</v>
      </c>
      <c r="G75" s="8">
        <v>0</v>
      </c>
      <c r="H75" s="8">
        <v>0</v>
      </c>
      <c r="I75" s="8">
        <v>0</v>
      </c>
      <c r="J75" s="8">
        <v>54200</v>
      </c>
      <c r="K75" s="8">
        <v>0</v>
      </c>
      <c r="L75" s="8">
        <v>0</v>
      </c>
      <c r="M75" s="8">
        <v>0</v>
      </c>
      <c r="N75" s="8">
        <v>0</v>
      </c>
      <c r="O75" s="8">
        <v>7028.76</v>
      </c>
      <c r="P75" s="8">
        <v>14276.8</v>
      </c>
      <c r="Q75" s="8">
        <v>56614.21</v>
      </c>
    </row>
    <row r="76" spans="1:18" x14ac:dyDescent="0.35">
      <c r="A76" s="395"/>
      <c r="B76" s="398"/>
      <c r="C76" s="215" t="s">
        <v>245</v>
      </c>
      <c r="D76" s="1" t="s">
        <v>42</v>
      </c>
      <c r="E76" s="210">
        <v>10</v>
      </c>
      <c r="F76" s="8">
        <v>590867.14</v>
      </c>
      <c r="G76" s="8">
        <v>0</v>
      </c>
      <c r="H76" s="8">
        <v>0</v>
      </c>
      <c r="I76" s="8">
        <v>0</v>
      </c>
      <c r="J76" s="8">
        <v>143535.51999999999</v>
      </c>
      <c r="K76" s="8">
        <v>0</v>
      </c>
      <c r="L76" s="8">
        <v>0</v>
      </c>
      <c r="M76" s="8">
        <v>13485.87</v>
      </c>
      <c r="N76" s="8">
        <v>19972.53</v>
      </c>
      <c r="O76" s="8">
        <v>135863.34</v>
      </c>
      <c r="P76" s="8">
        <v>66608.06</v>
      </c>
      <c r="Q76" s="8">
        <v>177065.46</v>
      </c>
    </row>
    <row r="77" spans="1:18" x14ac:dyDescent="0.35">
      <c r="A77" s="395"/>
      <c r="B77" s="398"/>
      <c r="C77" s="215" t="s">
        <v>31</v>
      </c>
      <c r="D77" s="1" t="s">
        <v>42</v>
      </c>
      <c r="E77" s="210">
        <v>15</v>
      </c>
      <c r="F77" s="8">
        <v>1955580.03</v>
      </c>
      <c r="G77" s="8">
        <v>0</v>
      </c>
      <c r="H77" s="8">
        <v>0</v>
      </c>
      <c r="I77" s="8">
        <v>242487.34</v>
      </c>
      <c r="J77" s="8">
        <v>381609</v>
      </c>
      <c r="K77" s="8">
        <v>0</v>
      </c>
      <c r="L77" s="8">
        <v>0</v>
      </c>
      <c r="M77" s="8">
        <v>10643.46</v>
      </c>
      <c r="N77" s="8">
        <v>0</v>
      </c>
      <c r="O77" s="8">
        <v>75415.03</v>
      </c>
      <c r="P77" s="8">
        <v>198806.1</v>
      </c>
      <c r="Q77" s="8">
        <v>519879.8</v>
      </c>
    </row>
    <row r="78" spans="1:18" x14ac:dyDescent="0.35">
      <c r="A78" s="395"/>
      <c r="B78" s="398"/>
      <c r="C78" s="215" t="s">
        <v>246</v>
      </c>
      <c r="D78" s="1" t="s">
        <v>42</v>
      </c>
      <c r="E78" s="210">
        <v>93</v>
      </c>
      <c r="F78" s="8">
        <v>7123312.1299999999</v>
      </c>
      <c r="G78" s="8">
        <v>0</v>
      </c>
      <c r="H78" s="8">
        <v>0</v>
      </c>
      <c r="I78" s="8">
        <v>0</v>
      </c>
      <c r="J78" s="8">
        <v>1508105.02</v>
      </c>
      <c r="K78" s="8">
        <v>0</v>
      </c>
      <c r="L78" s="8">
        <v>0</v>
      </c>
      <c r="M78" s="8">
        <v>113709.37</v>
      </c>
      <c r="N78" s="8">
        <v>60130.62</v>
      </c>
      <c r="O78" s="8">
        <v>416854.97000000003</v>
      </c>
      <c r="P78" s="8">
        <v>630596.05000000005</v>
      </c>
      <c r="Q78" s="8">
        <v>1828508.58</v>
      </c>
    </row>
    <row r="79" spans="1:18" x14ac:dyDescent="0.35">
      <c r="A79" s="395"/>
      <c r="B79" s="398"/>
      <c r="C79" s="215" t="s">
        <v>247</v>
      </c>
      <c r="D79" s="1" t="s">
        <v>42</v>
      </c>
      <c r="E79" s="210">
        <v>9</v>
      </c>
      <c r="F79" s="8">
        <v>423794</v>
      </c>
      <c r="G79" s="8">
        <v>0</v>
      </c>
      <c r="H79" s="8">
        <v>0</v>
      </c>
      <c r="I79" s="8">
        <v>0</v>
      </c>
      <c r="J79" s="8">
        <v>77233</v>
      </c>
      <c r="K79" s="8">
        <v>0</v>
      </c>
      <c r="L79" s="8">
        <v>0</v>
      </c>
      <c r="M79" s="8">
        <v>8560.01</v>
      </c>
      <c r="N79" s="8">
        <v>0</v>
      </c>
      <c r="O79" s="8">
        <v>16268.37</v>
      </c>
      <c r="P79" s="8">
        <v>40012.81</v>
      </c>
      <c r="Q79" s="8">
        <v>97199.99</v>
      </c>
    </row>
    <row r="80" spans="1:18" x14ac:dyDescent="0.35">
      <c r="A80" s="395"/>
      <c r="B80" s="398"/>
      <c r="C80" s="215" t="s">
        <v>248</v>
      </c>
      <c r="D80" s="1" t="s">
        <v>42</v>
      </c>
      <c r="E80" s="210">
        <v>60</v>
      </c>
      <c r="F80" s="8">
        <v>4365279.03</v>
      </c>
      <c r="G80" s="8">
        <v>0</v>
      </c>
      <c r="H80" s="8">
        <v>0</v>
      </c>
      <c r="I80" s="8">
        <v>0</v>
      </c>
      <c r="J80" s="8">
        <v>986733.68</v>
      </c>
      <c r="K80" s="8">
        <v>0</v>
      </c>
      <c r="L80" s="8">
        <v>0</v>
      </c>
      <c r="M80" s="8">
        <v>0</v>
      </c>
      <c r="N80" s="8">
        <v>0</v>
      </c>
      <c r="O80" s="8">
        <v>211927.19</v>
      </c>
      <c r="P80" s="8">
        <v>366836.44</v>
      </c>
      <c r="Q80" s="8">
        <v>237907.68</v>
      </c>
    </row>
    <row r="81" spans="1:17" x14ac:dyDescent="0.35">
      <c r="A81" s="395"/>
      <c r="B81" s="398"/>
      <c r="C81" s="215" t="s">
        <v>250</v>
      </c>
      <c r="D81" s="1" t="s">
        <v>42</v>
      </c>
      <c r="E81" s="210">
        <v>119</v>
      </c>
      <c r="F81" s="8">
        <v>11416711.77</v>
      </c>
      <c r="G81" s="8">
        <v>0</v>
      </c>
      <c r="H81" s="8">
        <v>0</v>
      </c>
      <c r="I81" s="8">
        <v>0</v>
      </c>
      <c r="J81" s="8">
        <v>2280204.9</v>
      </c>
      <c r="K81" s="8">
        <v>0</v>
      </c>
      <c r="L81" s="8">
        <v>0</v>
      </c>
      <c r="M81" s="8">
        <v>176297.41</v>
      </c>
      <c r="N81" s="8">
        <v>0</v>
      </c>
      <c r="O81" s="8">
        <v>553698.75</v>
      </c>
      <c r="P81" s="8">
        <v>1001669.3</v>
      </c>
      <c r="Q81" s="8">
        <v>2912018.34</v>
      </c>
    </row>
    <row r="82" spans="1:17" x14ac:dyDescent="0.35">
      <c r="A82" s="395"/>
      <c r="B82" s="398"/>
      <c r="C82" s="215" t="s">
        <v>257</v>
      </c>
      <c r="D82" s="1" t="s">
        <v>42</v>
      </c>
      <c r="E82" s="210">
        <v>23</v>
      </c>
      <c r="F82" s="8">
        <v>3581998.67</v>
      </c>
      <c r="G82" s="8">
        <v>0</v>
      </c>
      <c r="H82" s="8">
        <v>0</v>
      </c>
      <c r="I82" s="8">
        <v>704574.42</v>
      </c>
      <c r="J82" s="8">
        <v>1047282.21</v>
      </c>
      <c r="K82" s="8">
        <v>0</v>
      </c>
      <c r="L82" s="8">
        <v>0</v>
      </c>
      <c r="M82" s="8">
        <v>117877.36</v>
      </c>
      <c r="N82" s="8">
        <v>0</v>
      </c>
      <c r="O82" s="8">
        <v>277323.7</v>
      </c>
      <c r="P82" s="8">
        <v>546859.22</v>
      </c>
      <c r="Q82" s="8">
        <v>967956.57</v>
      </c>
    </row>
    <row r="83" spans="1:17" ht="15" thickBot="1" x14ac:dyDescent="0.4">
      <c r="A83" s="395"/>
      <c r="B83" s="399"/>
      <c r="C83" s="216" t="s">
        <v>252</v>
      </c>
      <c r="D83" s="132" t="s">
        <v>45</v>
      </c>
      <c r="E83" s="211">
        <v>5</v>
      </c>
      <c r="F83" s="212">
        <v>2280056.7999999998</v>
      </c>
      <c r="G83" s="212">
        <v>0</v>
      </c>
      <c r="H83" s="212">
        <v>0</v>
      </c>
      <c r="I83" s="212">
        <v>0</v>
      </c>
      <c r="J83" s="212">
        <v>0</v>
      </c>
      <c r="K83" s="212">
        <v>0</v>
      </c>
      <c r="L83" s="212">
        <v>0</v>
      </c>
      <c r="M83" s="212">
        <v>0</v>
      </c>
      <c r="N83" s="212">
        <v>0</v>
      </c>
      <c r="O83" s="212">
        <v>159760.85999999999</v>
      </c>
      <c r="P83" s="212">
        <v>0</v>
      </c>
      <c r="Q83" s="212">
        <v>334868.38</v>
      </c>
    </row>
    <row r="84" spans="1:17" x14ac:dyDescent="0.35">
      <c r="A84" s="395"/>
      <c r="B84" s="398">
        <v>2025</v>
      </c>
      <c r="C84" s="217" t="s">
        <v>260</v>
      </c>
      <c r="D84" s="136" t="s">
        <v>42</v>
      </c>
      <c r="E84" s="218">
        <v>150</v>
      </c>
      <c r="F84" s="219">
        <v>16429293.960000001</v>
      </c>
      <c r="G84" s="219">
        <v>0</v>
      </c>
      <c r="H84" s="219">
        <v>0</v>
      </c>
      <c r="I84" s="219">
        <v>0</v>
      </c>
      <c r="J84" s="219">
        <v>2843284.26</v>
      </c>
      <c r="K84" s="219">
        <v>0</v>
      </c>
      <c r="L84" s="219">
        <v>0</v>
      </c>
      <c r="M84" s="219">
        <v>445842.33</v>
      </c>
      <c r="N84" s="219">
        <v>78182.94</v>
      </c>
      <c r="O84" s="219">
        <v>682564.96</v>
      </c>
      <c r="P84" s="219">
        <v>1926777.78</v>
      </c>
      <c r="Q84" s="219">
        <v>4047436.4000000004</v>
      </c>
    </row>
    <row r="85" spans="1:17" x14ac:dyDescent="0.35">
      <c r="A85" s="395"/>
      <c r="B85" s="398"/>
      <c r="C85" s="215" t="s">
        <v>255</v>
      </c>
      <c r="D85" s="1" t="s">
        <v>238</v>
      </c>
      <c r="E85" s="210">
        <v>21</v>
      </c>
      <c r="F85" s="8">
        <v>3511217.33</v>
      </c>
      <c r="G85" s="8">
        <v>0</v>
      </c>
      <c r="H85" s="8">
        <v>0</v>
      </c>
      <c r="I85" s="8">
        <v>839579.01</v>
      </c>
      <c r="J85" s="8">
        <v>1187583</v>
      </c>
      <c r="K85" s="8">
        <v>0</v>
      </c>
      <c r="L85" s="8">
        <v>0</v>
      </c>
      <c r="M85" s="8">
        <v>62971.05</v>
      </c>
      <c r="N85" s="8">
        <v>0</v>
      </c>
      <c r="O85" s="8">
        <v>202072.81</v>
      </c>
      <c r="P85" s="8">
        <v>504641.26</v>
      </c>
      <c r="Q85" s="8">
        <v>1017377.45</v>
      </c>
    </row>
    <row r="86" spans="1:17" x14ac:dyDescent="0.35">
      <c r="A86" s="395"/>
      <c r="B86" s="398"/>
      <c r="C86" s="215" t="s">
        <v>239</v>
      </c>
      <c r="D86" s="1" t="s">
        <v>42</v>
      </c>
      <c r="E86" s="210">
        <v>59</v>
      </c>
      <c r="F86" s="8">
        <v>7247661.6699999999</v>
      </c>
      <c r="G86" s="8">
        <v>0</v>
      </c>
      <c r="H86" s="8">
        <v>0</v>
      </c>
      <c r="I86" s="8">
        <v>0</v>
      </c>
      <c r="J86" s="8">
        <v>1290747.8400000001</v>
      </c>
      <c r="K86" s="8">
        <v>0</v>
      </c>
      <c r="L86" s="8">
        <v>0</v>
      </c>
      <c r="M86" s="8">
        <v>320907.18</v>
      </c>
      <c r="N86" s="8">
        <v>94057.89</v>
      </c>
      <c r="O86" s="8">
        <v>397469.71</v>
      </c>
      <c r="P86" s="8">
        <v>848975.35</v>
      </c>
      <c r="Q86" s="8">
        <v>1828141.94</v>
      </c>
    </row>
    <row r="87" spans="1:17" x14ac:dyDescent="0.35">
      <c r="A87" s="395"/>
      <c r="B87" s="398"/>
      <c r="C87" s="215" t="s">
        <v>116</v>
      </c>
      <c r="D87" s="1" t="s">
        <v>42</v>
      </c>
      <c r="E87" s="210">
        <v>152</v>
      </c>
      <c r="F87" s="8">
        <v>15233606.84</v>
      </c>
      <c r="G87" s="8">
        <v>0</v>
      </c>
      <c r="H87" s="8">
        <v>0</v>
      </c>
      <c r="I87" s="8">
        <v>0</v>
      </c>
      <c r="J87" s="8">
        <v>2771768.45</v>
      </c>
      <c r="K87" s="8">
        <v>0</v>
      </c>
      <c r="L87" s="8">
        <v>0</v>
      </c>
      <c r="M87" s="8">
        <v>182805.67</v>
      </c>
      <c r="N87" s="8">
        <v>19440</v>
      </c>
      <c r="O87" s="8">
        <v>656812.14</v>
      </c>
      <c r="P87" s="8">
        <v>1702014.29</v>
      </c>
      <c r="Q87" s="8">
        <v>3852066.03</v>
      </c>
    </row>
    <row r="88" spans="1:17" x14ac:dyDescent="0.35">
      <c r="A88" s="395"/>
      <c r="B88" s="398"/>
      <c r="C88" s="215" t="s">
        <v>240</v>
      </c>
      <c r="D88" s="1" t="s">
        <v>42</v>
      </c>
      <c r="E88" s="210">
        <v>21</v>
      </c>
      <c r="F88" s="8">
        <v>1254521.2</v>
      </c>
      <c r="G88" s="8">
        <v>0</v>
      </c>
      <c r="H88" s="8">
        <v>0</v>
      </c>
      <c r="I88" s="8">
        <v>0</v>
      </c>
      <c r="J88" s="8">
        <v>285446.65000000002</v>
      </c>
      <c r="K88" s="8">
        <v>0</v>
      </c>
      <c r="L88" s="8">
        <v>0</v>
      </c>
      <c r="M88" s="8">
        <v>0</v>
      </c>
      <c r="N88" s="8">
        <v>0</v>
      </c>
      <c r="O88" s="8">
        <v>74697.05</v>
      </c>
      <c r="P88" s="8">
        <v>129276.06</v>
      </c>
      <c r="Q88" s="8">
        <v>332462.65999999997</v>
      </c>
    </row>
    <row r="89" spans="1:17" x14ac:dyDescent="0.35">
      <c r="A89" s="395"/>
      <c r="B89" s="398"/>
      <c r="C89" s="215" t="s">
        <v>241</v>
      </c>
      <c r="D89" s="1" t="s">
        <v>42</v>
      </c>
      <c r="E89" s="210">
        <v>6</v>
      </c>
      <c r="F89" s="8">
        <v>403420.31</v>
      </c>
      <c r="G89" s="8">
        <v>0</v>
      </c>
      <c r="H89" s="8">
        <v>0</v>
      </c>
      <c r="I89" s="8">
        <v>0</v>
      </c>
      <c r="J89" s="8">
        <v>148362</v>
      </c>
      <c r="K89" s="8">
        <v>0</v>
      </c>
      <c r="L89" s="8">
        <v>0</v>
      </c>
      <c r="M89" s="8">
        <v>25096.06</v>
      </c>
      <c r="N89" s="8">
        <v>0</v>
      </c>
      <c r="O89" s="8">
        <v>46018.73</v>
      </c>
      <c r="P89" s="8">
        <v>63554.19</v>
      </c>
      <c r="Q89" s="8">
        <v>121629.23</v>
      </c>
    </row>
    <row r="90" spans="1:17" x14ac:dyDescent="0.35">
      <c r="A90" s="395"/>
      <c r="B90" s="398"/>
      <c r="C90" s="223" t="s">
        <v>242</v>
      </c>
      <c r="D90" s="1" t="s">
        <v>42</v>
      </c>
      <c r="E90" s="210">
        <v>35</v>
      </c>
      <c r="F90" s="8">
        <v>4646580.74</v>
      </c>
      <c r="G90" s="8">
        <v>0</v>
      </c>
      <c r="H90" s="8">
        <v>0</v>
      </c>
      <c r="I90" s="8">
        <v>667648.07999999996</v>
      </c>
      <c r="J90" s="8">
        <v>1279349.73</v>
      </c>
      <c r="K90" s="8">
        <v>0</v>
      </c>
      <c r="L90" s="8">
        <v>0</v>
      </c>
      <c r="M90" s="8">
        <v>61714.69</v>
      </c>
      <c r="N90" s="8">
        <v>63699.72</v>
      </c>
      <c r="O90" s="8">
        <v>250448.19</v>
      </c>
      <c r="P90" s="8">
        <v>626207.93000000005</v>
      </c>
      <c r="Q90" s="8">
        <v>1405226.4</v>
      </c>
    </row>
    <row r="91" spans="1:17" x14ac:dyDescent="0.35">
      <c r="A91" s="395"/>
      <c r="B91" s="398"/>
      <c r="C91" s="220" t="s">
        <v>243</v>
      </c>
      <c r="D91" s="1" t="s">
        <v>42</v>
      </c>
      <c r="E91" s="210">
        <v>6</v>
      </c>
      <c r="F91" s="8">
        <v>895159.67</v>
      </c>
      <c r="G91" s="8">
        <v>0</v>
      </c>
      <c r="H91" s="8">
        <v>0</v>
      </c>
      <c r="I91" s="8">
        <v>172466.33</v>
      </c>
      <c r="J91" s="8">
        <v>271976</v>
      </c>
      <c r="K91" s="8">
        <v>0</v>
      </c>
      <c r="L91" s="8">
        <v>0</v>
      </c>
      <c r="M91" s="8">
        <v>28777.78</v>
      </c>
      <c r="N91" s="8">
        <v>0</v>
      </c>
      <c r="O91" s="8">
        <v>44029.37</v>
      </c>
      <c r="P91" s="8">
        <v>111057.21</v>
      </c>
      <c r="Q91" s="8">
        <v>278618.2</v>
      </c>
    </row>
    <row r="92" spans="1:17" x14ac:dyDescent="0.35">
      <c r="A92" s="395"/>
      <c r="B92" s="398"/>
      <c r="C92" s="215" t="s">
        <v>244</v>
      </c>
      <c r="D92" s="1" t="s">
        <v>42</v>
      </c>
      <c r="E92" s="210">
        <v>3</v>
      </c>
      <c r="F92" s="8">
        <v>174556</v>
      </c>
      <c r="G92" s="8">
        <v>0</v>
      </c>
      <c r="H92" s="8">
        <v>0</v>
      </c>
      <c r="I92" s="8">
        <v>0</v>
      </c>
      <c r="J92" s="8">
        <v>46651</v>
      </c>
      <c r="K92" s="8">
        <v>0</v>
      </c>
      <c r="L92" s="8">
        <v>0</v>
      </c>
      <c r="M92" s="8">
        <v>0</v>
      </c>
      <c r="N92" s="8">
        <v>0</v>
      </c>
      <c r="O92" s="8">
        <v>8717.7000000000007</v>
      </c>
      <c r="P92" s="8">
        <v>23281.77</v>
      </c>
      <c r="Q92" s="8">
        <v>49171.96</v>
      </c>
    </row>
    <row r="93" spans="1:17" x14ac:dyDescent="0.35">
      <c r="A93" s="395"/>
      <c r="B93" s="398"/>
      <c r="C93" s="215" t="s">
        <v>245</v>
      </c>
      <c r="D93" s="1" t="s">
        <v>42</v>
      </c>
      <c r="E93" s="210">
        <v>9</v>
      </c>
      <c r="F93" s="8">
        <v>578831.34</v>
      </c>
      <c r="G93" s="8">
        <v>0</v>
      </c>
      <c r="H93" s="8">
        <v>0</v>
      </c>
      <c r="I93" s="8">
        <v>0</v>
      </c>
      <c r="J93" s="8">
        <v>100140</v>
      </c>
      <c r="K93" s="8">
        <v>0</v>
      </c>
      <c r="L93" s="8">
        <v>0</v>
      </c>
      <c r="M93" s="8">
        <v>14980.1</v>
      </c>
      <c r="N93" s="8">
        <v>0</v>
      </c>
      <c r="O93" s="8">
        <v>139115.48000000001</v>
      </c>
      <c r="P93" s="8">
        <v>73486.98</v>
      </c>
      <c r="Q93" s="8">
        <v>167208.71</v>
      </c>
    </row>
    <row r="94" spans="1:17" x14ac:dyDescent="0.35">
      <c r="A94" s="395"/>
      <c r="B94" s="398"/>
      <c r="C94" s="215" t="s">
        <v>31</v>
      </c>
      <c r="D94" s="1" t="s">
        <v>42</v>
      </c>
      <c r="E94" s="210">
        <v>15</v>
      </c>
      <c r="F94" s="8">
        <v>1725735.01</v>
      </c>
      <c r="G94" s="8">
        <v>0</v>
      </c>
      <c r="H94" s="8">
        <v>0</v>
      </c>
      <c r="I94" s="8">
        <v>209972.33</v>
      </c>
      <c r="J94" s="8">
        <v>337020</v>
      </c>
      <c r="K94" s="8">
        <v>0</v>
      </c>
      <c r="L94" s="8">
        <v>0</v>
      </c>
      <c r="M94" s="8">
        <v>13032.37</v>
      </c>
      <c r="N94" s="8">
        <v>0</v>
      </c>
      <c r="O94" s="8">
        <v>55170.71</v>
      </c>
      <c r="P94" s="8">
        <v>219237.99</v>
      </c>
      <c r="Q94" s="8">
        <v>498116.39</v>
      </c>
    </row>
    <row r="95" spans="1:17" x14ac:dyDescent="0.35">
      <c r="A95" s="395"/>
      <c r="B95" s="398"/>
      <c r="C95" s="215" t="s">
        <v>246</v>
      </c>
      <c r="D95" s="1" t="s">
        <v>42</v>
      </c>
      <c r="E95" s="210">
        <v>81</v>
      </c>
      <c r="F95" s="8">
        <v>5752240.3300000001</v>
      </c>
      <c r="G95" s="8">
        <v>0</v>
      </c>
      <c r="H95" s="8">
        <v>0</v>
      </c>
      <c r="I95" s="8">
        <v>0</v>
      </c>
      <c r="J95" s="8">
        <v>1221781.2</v>
      </c>
      <c r="K95" s="8">
        <v>0</v>
      </c>
      <c r="L95" s="8">
        <v>0</v>
      </c>
      <c r="M95" s="8">
        <v>31721.61</v>
      </c>
      <c r="N95" s="8">
        <v>30393.33</v>
      </c>
      <c r="O95" s="8">
        <v>407184.85</v>
      </c>
      <c r="P95" s="8">
        <v>673826.84</v>
      </c>
      <c r="Q95" s="8">
        <v>1527473.55</v>
      </c>
    </row>
    <row r="96" spans="1:17" x14ac:dyDescent="0.35">
      <c r="A96" s="395"/>
      <c r="B96" s="398"/>
      <c r="C96" s="215" t="s">
        <v>247</v>
      </c>
      <c r="D96" s="1" t="s">
        <v>42</v>
      </c>
      <c r="E96" s="210">
        <v>9</v>
      </c>
      <c r="F96" s="8">
        <v>396195.85</v>
      </c>
      <c r="G96" s="8">
        <v>0</v>
      </c>
      <c r="H96" s="8">
        <v>0</v>
      </c>
      <c r="I96" s="8">
        <v>0</v>
      </c>
      <c r="J96" s="8">
        <v>66545</v>
      </c>
      <c r="K96" s="8">
        <v>0</v>
      </c>
      <c r="L96" s="8">
        <v>0</v>
      </c>
      <c r="M96" s="8">
        <v>0</v>
      </c>
      <c r="N96" s="8">
        <v>15360</v>
      </c>
      <c r="O96" s="8">
        <v>18620.48</v>
      </c>
      <c r="P96" s="8">
        <v>48257.43</v>
      </c>
      <c r="Q96" s="8">
        <v>92545.8</v>
      </c>
    </row>
    <row r="97" spans="1:17" x14ac:dyDescent="0.35">
      <c r="A97" s="395"/>
      <c r="B97" s="398"/>
      <c r="C97" s="215" t="s">
        <v>248</v>
      </c>
      <c r="D97" s="1" t="s">
        <v>42</v>
      </c>
      <c r="E97" s="210">
        <v>55</v>
      </c>
      <c r="F97" s="8">
        <v>3884331.32</v>
      </c>
      <c r="G97" s="8">
        <v>0</v>
      </c>
      <c r="H97" s="8">
        <v>0</v>
      </c>
      <c r="I97" s="8">
        <v>0</v>
      </c>
      <c r="J97" s="8">
        <v>936354.09</v>
      </c>
      <c r="K97" s="8">
        <v>0</v>
      </c>
      <c r="L97" s="8">
        <v>0</v>
      </c>
      <c r="M97" s="8">
        <v>29482.17</v>
      </c>
      <c r="N97" s="8">
        <v>21245.7</v>
      </c>
      <c r="O97" s="8">
        <v>195020.73</v>
      </c>
      <c r="P97" s="8">
        <v>436228.74</v>
      </c>
      <c r="Q97" s="8">
        <v>1046026.85</v>
      </c>
    </row>
    <row r="98" spans="1:17" x14ac:dyDescent="0.35">
      <c r="A98" s="395"/>
      <c r="B98" s="398"/>
      <c r="C98" s="215" t="s">
        <v>250</v>
      </c>
      <c r="D98" s="1" t="s">
        <v>42</v>
      </c>
      <c r="E98" s="210">
        <v>123</v>
      </c>
      <c r="F98" s="8">
        <v>10502736.83</v>
      </c>
      <c r="G98" s="8">
        <v>0</v>
      </c>
      <c r="H98" s="8">
        <v>0</v>
      </c>
      <c r="I98" s="8">
        <v>0</v>
      </c>
      <c r="J98" s="8">
        <v>2163483.06</v>
      </c>
      <c r="K98" s="8">
        <v>0</v>
      </c>
      <c r="L98" s="8">
        <v>0</v>
      </c>
      <c r="M98" s="8">
        <v>133837.6</v>
      </c>
      <c r="N98" s="8">
        <v>0</v>
      </c>
      <c r="O98" s="8">
        <v>656902.35</v>
      </c>
      <c r="P98" s="8">
        <v>1197135.52</v>
      </c>
      <c r="Q98" s="8">
        <v>2755947.36</v>
      </c>
    </row>
    <row r="99" spans="1:17" x14ac:dyDescent="0.35">
      <c r="A99" s="395"/>
      <c r="B99" s="398"/>
      <c r="C99" s="215" t="s">
        <v>419</v>
      </c>
      <c r="D99" s="1" t="s">
        <v>42</v>
      </c>
      <c r="E99" s="210">
        <v>18</v>
      </c>
      <c r="F99" s="8">
        <v>2703255</v>
      </c>
      <c r="G99" s="8">
        <v>0</v>
      </c>
      <c r="H99" s="8">
        <v>0</v>
      </c>
      <c r="I99" s="8">
        <v>532100.01</v>
      </c>
      <c r="J99" s="8">
        <v>824390.56</v>
      </c>
      <c r="K99" s="8">
        <v>0</v>
      </c>
      <c r="L99" s="8">
        <v>0</v>
      </c>
      <c r="M99" s="8">
        <v>106471.86</v>
      </c>
      <c r="N99" s="8">
        <v>0</v>
      </c>
      <c r="O99" s="8">
        <v>139255.15</v>
      </c>
      <c r="P99" s="8">
        <v>334234.01</v>
      </c>
      <c r="Q99" s="8">
        <v>820953.8</v>
      </c>
    </row>
    <row r="100" spans="1:17" x14ac:dyDescent="0.35">
      <c r="A100" s="396"/>
      <c r="B100" s="401"/>
      <c r="C100" s="215" t="s">
        <v>252</v>
      </c>
      <c r="D100" s="1" t="s">
        <v>45</v>
      </c>
      <c r="E100" s="210">
        <v>5</v>
      </c>
      <c r="F100" s="8">
        <v>1674007.4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 t="s">
        <v>263</v>
      </c>
    </row>
    <row r="101" spans="1:17" x14ac:dyDescent="0.35">
      <c r="A101" s="7" t="s">
        <v>389</v>
      </c>
      <c r="E101" s="284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</row>
    <row r="102" spans="1:17" x14ac:dyDescent="0.35">
      <c r="A102" s="7" t="s">
        <v>390</v>
      </c>
      <c r="E102" s="284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</row>
    <row r="103" spans="1:17" x14ac:dyDescent="0.35">
      <c r="A103" s="7" t="s">
        <v>391</v>
      </c>
    </row>
    <row r="104" spans="1:17" x14ac:dyDescent="0.35">
      <c r="A104" s="6" t="s">
        <v>392</v>
      </c>
    </row>
  </sheetData>
  <autoFilter ref="A3:Q109" xr:uid="{B04A0493-6DF3-48A7-B858-784EEBFDFA11}"/>
  <mergeCells count="9">
    <mergeCell ref="A1:Q1"/>
    <mergeCell ref="A2:Q2"/>
    <mergeCell ref="A4:A100"/>
    <mergeCell ref="B4:B19"/>
    <mergeCell ref="B20:B36"/>
    <mergeCell ref="B37:B52"/>
    <mergeCell ref="B53:B67"/>
    <mergeCell ref="B68:B83"/>
    <mergeCell ref="B84:B10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A4C66-CBE6-4DCC-B921-9F173004C859}">
  <dimension ref="A1:Q583"/>
  <sheetViews>
    <sheetView zoomScale="94" workbookViewId="0">
      <selection activeCell="B570" sqref="B570:Q575"/>
    </sheetView>
  </sheetViews>
  <sheetFormatPr defaultColWidth="8.7265625" defaultRowHeight="14.5" x14ac:dyDescent="0.35"/>
  <cols>
    <col min="1" max="1" width="26.1796875" style="13" customWidth="1"/>
    <col min="2" max="2" width="6.453125" style="104" customWidth="1"/>
    <col min="3" max="3" width="78.453125" style="290" customWidth="1"/>
    <col min="4" max="4" width="24.81640625" style="291" customWidth="1"/>
    <col min="5" max="5" width="12.7265625" style="221" bestFit="1" customWidth="1"/>
    <col min="6" max="6" width="14.26953125" style="221" bestFit="1" customWidth="1"/>
    <col min="7" max="7" width="15.453125" style="221" bestFit="1" customWidth="1"/>
    <col min="8" max="8" width="14" style="221" customWidth="1"/>
    <col min="9" max="9" width="12.81640625" style="221" bestFit="1" customWidth="1"/>
    <col min="10" max="10" width="12.453125" style="221" bestFit="1" customWidth="1"/>
    <col min="11" max="11" width="11.54296875" style="221" bestFit="1" customWidth="1"/>
    <col min="12" max="12" width="14.7265625" style="221" customWidth="1"/>
    <col min="13" max="13" width="12.54296875" style="221" customWidth="1"/>
    <col min="14" max="14" width="11.7265625" style="221" bestFit="1" customWidth="1"/>
    <col min="15" max="15" width="13.54296875" style="221" customWidth="1"/>
    <col min="16" max="16" width="14" style="221" bestFit="1" customWidth="1"/>
    <col min="17" max="17" width="13.54296875" style="221" bestFit="1" customWidth="1"/>
    <col min="18" max="18" width="12" style="7" bestFit="1" customWidth="1"/>
    <col min="19" max="16384" width="8.7265625" style="7"/>
  </cols>
  <sheetData>
    <row r="1" spans="1:17" x14ac:dyDescent="0.35">
      <c r="A1" s="402" t="s">
        <v>0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</row>
    <row r="2" spans="1:17" ht="30.65" customHeight="1" x14ac:dyDescent="0.35">
      <c r="A2" s="403" t="s">
        <v>1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5"/>
    </row>
    <row r="3" spans="1:17" s="6" customFormat="1" ht="72.5" x14ac:dyDescent="0.35">
      <c r="A3" s="5" t="s">
        <v>2</v>
      </c>
      <c r="B3" s="5" t="s">
        <v>3</v>
      </c>
      <c r="C3" s="5" t="s">
        <v>235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pans="1:17" ht="18" customHeight="1" x14ac:dyDescent="0.35">
      <c r="A4" s="367" t="s">
        <v>264</v>
      </c>
      <c r="B4" s="367">
        <v>2020</v>
      </c>
      <c r="C4" s="292" t="s">
        <v>420</v>
      </c>
      <c r="D4" s="286" t="s">
        <v>365</v>
      </c>
      <c r="E4" s="225">
        <v>6</v>
      </c>
      <c r="F4" s="224">
        <v>979928.16999999993</v>
      </c>
      <c r="G4" s="224">
        <v>0</v>
      </c>
      <c r="H4" s="224">
        <v>0</v>
      </c>
      <c r="I4" s="224">
        <v>0</v>
      </c>
      <c r="J4" s="224">
        <v>28823.809999999998</v>
      </c>
      <c r="K4" s="224">
        <v>0</v>
      </c>
      <c r="L4" s="224">
        <v>0</v>
      </c>
      <c r="M4" s="224">
        <v>86762.28</v>
      </c>
      <c r="N4" s="224">
        <v>67243.92</v>
      </c>
      <c r="O4" s="224">
        <v>0</v>
      </c>
      <c r="P4" s="224">
        <v>97025.19</v>
      </c>
      <c r="Q4" s="224">
        <v>153890.66</v>
      </c>
    </row>
    <row r="5" spans="1:17" x14ac:dyDescent="0.35">
      <c r="A5" s="367"/>
      <c r="B5" s="367"/>
      <c r="C5" s="292" t="s">
        <v>266</v>
      </c>
      <c r="D5" s="286" t="s">
        <v>20</v>
      </c>
      <c r="E5" s="225">
        <v>8</v>
      </c>
      <c r="F5" s="224">
        <v>828139.1100000001</v>
      </c>
      <c r="G5" s="224">
        <v>0</v>
      </c>
      <c r="H5" s="224">
        <v>0</v>
      </c>
      <c r="I5" s="224">
        <v>0</v>
      </c>
      <c r="J5" s="224">
        <v>45034.030000000006</v>
      </c>
      <c r="K5" s="224">
        <v>0</v>
      </c>
      <c r="L5" s="224">
        <v>0</v>
      </c>
      <c r="M5" s="224">
        <v>20173.18</v>
      </c>
      <c r="N5" s="224">
        <v>0</v>
      </c>
      <c r="O5" s="224">
        <v>0</v>
      </c>
      <c r="P5" s="224">
        <v>73565.58</v>
      </c>
      <c r="Q5" s="224">
        <v>179185.53000000003</v>
      </c>
    </row>
    <row r="6" spans="1:17" x14ac:dyDescent="0.35">
      <c r="A6" s="367"/>
      <c r="B6" s="367"/>
      <c r="C6" s="292" t="s">
        <v>267</v>
      </c>
      <c r="D6" s="286" t="s">
        <v>20</v>
      </c>
      <c r="E6" s="225">
        <v>11</v>
      </c>
      <c r="F6" s="224">
        <v>1023526.8700000001</v>
      </c>
      <c r="G6" s="224">
        <v>0</v>
      </c>
      <c r="H6" s="224">
        <v>0</v>
      </c>
      <c r="I6" s="224">
        <v>0</v>
      </c>
      <c r="J6" s="224">
        <v>58408.06</v>
      </c>
      <c r="K6" s="224">
        <v>0</v>
      </c>
      <c r="L6" s="224">
        <v>0</v>
      </c>
      <c r="M6" s="224">
        <v>7845.12</v>
      </c>
      <c r="N6" s="224">
        <v>0</v>
      </c>
      <c r="O6" s="224">
        <v>0</v>
      </c>
      <c r="P6" s="224">
        <v>88560.260000000009</v>
      </c>
      <c r="Q6" s="224">
        <v>222202.23999999999</v>
      </c>
    </row>
    <row r="7" spans="1:17" ht="15" thickBot="1" x14ac:dyDescent="0.4">
      <c r="A7" s="367"/>
      <c r="B7" s="368"/>
      <c r="C7" s="294" t="s">
        <v>268</v>
      </c>
      <c r="D7" s="287" t="s">
        <v>20</v>
      </c>
      <c r="E7" s="227">
        <v>8</v>
      </c>
      <c r="F7" s="228">
        <v>453656.98</v>
      </c>
      <c r="G7" s="228">
        <v>0</v>
      </c>
      <c r="H7" s="228">
        <v>0</v>
      </c>
      <c r="I7" s="228">
        <v>0</v>
      </c>
      <c r="J7" s="228">
        <v>22502.630000000005</v>
      </c>
      <c r="K7" s="228">
        <v>0</v>
      </c>
      <c r="L7" s="228">
        <v>0</v>
      </c>
      <c r="M7" s="228">
        <v>0</v>
      </c>
      <c r="N7" s="228">
        <v>0</v>
      </c>
      <c r="O7" s="228">
        <v>0</v>
      </c>
      <c r="P7" s="228">
        <v>29287.15</v>
      </c>
      <c r="Q7" s="228">
        <v>95083.62</v>
      </c>
    </row>
    <row r="8" spans="1:17" x14ac:dyDescent="0.35">
      <c r="A8" s="367"/>
      <c r="B8" s="369">
        <v>2021</v>
      </c>
      <c r="C8" s="295" t="s">
        <v>420</v>
      </c>
      <c r="D8" s="285" t="s">
        <v>365</v>
      </c>
      <c r="E8" s="231">
        <v>5</v>
      </c>
      <c r="F8" s="230">
        <v>999910.7</v>
      </c>
      <c r="G8" s="230">
        <v>0</v>
      </c>
      <c r="H8" s="230">
        <v>0</v>
      </c>
      <c r="I8" s="230">
        <v>0</v>
      </c>
      <c r="J8" s="230">
        <v>26260.83</v>
      </c>
      <c r="K8" s="230">
        <v>0</v>
      </c>
      <c r="L8" s="230">
        <v>0</v>
      </c>
      <c r="M8" s="230">
        <v>44818.41</v>
      </c>
      <c r="N8" s="230">
        <v>0</v>
      </c>
      <c r="O8" s="230">
        <v>0</v>
      </c>
      <c r="P8" s="230">
        <v>84703.12</v>
      </c>
      <c r="Q8" s="230">
        <v>150288.97</v>
      </c>
    </row>
    <row r="9" spans="1:17" x14ac:dyDescent="0.35">
      <c r="A9" s="367"/>
      <c r="B9" s="367"/>
      <c r="C9" s="292" t="s">
        <v>266</v>
      </c>
      <c r="D9" s="286" t="s">
        <v>20</v>
      </c>
      <c r="E9" s="225">
        <v>7</v>
      </c>
      <c r="F9" s="224">
        <v>901276.69</v>
      </c>
      <c r="G9" s="224">
        <v>0</v>
      </c>
      <c r="H9" s="224">
        <v>0</v>
      </c>
      <c r="I9" s="224">
        <v>0</v>
      </c>
      <c r="J9" s="224">
        <v>41980.210000000006</v>
      </c>
      <c r="K9" s="224">
        <v>0</v>
      </c>
      <c r="L9" s="224">
        <v>0</v>
      </c>
      <c r="M9" s="224">
        <v>0</v>
      </c>
      <c r="N9" s="224">
        <v>0</v>
      </c>
      <c r="O9" s="224">
        <v>0</v>
      </c>
      <c r="P9" s="224">
        <v>73319.22</v>
      </c>
      <c r="Q9" s="224">
        <v>191681.53000000003</v>
      </c>
    </row>
    <row r="10" spans="1:17" x14ac:dyDescent="0.35">
      <c r="A10" s="367"/>
      <c r="B10" s="367"/>
      <c r="C10" s="292" t="s">
        <v>267</v>
      </c>
      <c r="D10" s="286" t="s">
        <v>20</v>
      </c>
      <c r="E10" s="225">
        <v>12</v>
      </c>
      <c r="F10" s="224">
        <v>1028806.7700000001</v>
      </c>
      <c r="G10" s="224">
        <v>0</v>
      </c>
      <c r="H10" s="224">
        <v>0</v>
      </c>
      <c r="I10" s="224">
        <v>0</v>
      </c>
      <c r="J10" s="224">
        <v>47765.47</v>
      </c>
      <c r="K10" s="224">
        <v>0</v>
      </c>
      <c r="L10" s="224">
        <v>0</v>
      </c>
      <c r="M10" s="224">
        <v>0</v>
      </c>
      <c r="N10" s="224">
        <v>0</v>
      </c>
      <c r="O10" s="224">
        <v>0</v>
      </c>
      <c r="P10" s="224">
        <v>90631.01999999999</v>
      </c>
      <c r="Q10" s="224">
        <v>220527.2</v>
      </c>
    </row>
    <row r="11" spans="1:17" ht="15" thickBot="1" x14ac:dyDescent="0.4">
      <c r="A11" s="367"/>
      <c r="B11" s="368"/>
      <c r="C11" s="294" t="s">
        <v>268</v>
      </c>
      <c r="D11" s="287" t="s">
        <v>20</v>
      </c>
      <c r="E11" s="227">
        <v>13</v>
      </c>
      <c r="F11" s="228">
        <v>705884.83999999985</v>
      </c>
      <c r="G11" s="228">
        <v>0</v>
      </c>
      <c r="H11" s="228">
        <v>0</v>
      </c>
      <c r="I11" s="228">
        <v>0</v>
      </c>
      <c r="J11" s="228">
        <v>36438.800000000003</v>
      </c>
      <c r="K11" s="228">
        <v>0</v>
      </c>
      <c r="L11" s="228">
        <v>0</v>
      </c>
      <c r="M11" s="228">
        <v>0</v>
      </c>
      <c r="N11" s="228">
        <v>0</v>
      </c>
      <c r="O11" s="228">
        <v>0</v>
      </c>
      <c r="P11" s="228">
        <v>43812.08</v>
      </c>
      <c r="Q11" s="228">
        <v>149220.69</v>
      </c>
    </row>
    <row r="12" spans="1:17" x14ac:dyDescent="0.35">
      <c r="A12" s="367"/>
      <c r="B12" s="369">
        <v>2022</v>
      </c>
      <c r="C12" s="295" t="s">
        <v>420</v>
      </c>
      <c r="D12" s="285" t="s">
        <v>365</v>
      </c>
      <c r="E12" s="231">
        <v>5</v>
      </c>
      <c r="F12" s="230">
        <v>963920.24</v>
      </c>
      <c r="G12" s="230">
        <v>0</v>
      </c>
      <c r="H12" s="230">
        <v>0</v>
      </c>
      <c r="I12" s="230">
        <v>0</v>
      </c>
      <c r="J12" s="230">
        <v>47372.479999999996</v>
      </c>
      <c r="K12" s="230">
        <v>0</v>
      </c>
      <c r="L12" s="230">
        <v>0</v>
      </c>
      <c r="M12" s="230">
        <v>0</v>
      </c>
      <c r="N12" s="230">
        <v>0</v>
      </c>
      <c r="O12" s="230">
        <v>0</v>
      </c>
      <c r="P12" s="230">
        <v>85294.840000000011</v>
      </c>
      <c r="Q12" s="230">
        <v>154025.59</v>
      </c>
    </row>
    <row r="13" spans="1:17" x14ac:dyDescent="0.35">
      <c r="A13" s="367"/>
      <c r="B13" s="367"/>
      <c r="C13" s="292" t="s">
        <v>266</v>
      </c>
      <c r="D13" s="286" t="s">
        <v>20</v>
      </c>
      <c r="E13" s="225">
        <v>8</v>
      </c>
      <c r="F13" s="224">
        <v>1098860.8500000001</v>
      </c>
      <c r="G13" s="224">
        <v>0</v>
      </c>
      <c r="H13" s="224">
        <v>0</v>
      </c>
      <c r="I13" s="224">
        <v>0</v>
      </c>
      <c r="J13" s="224">
        <v>64793.390000000007</v>
      </c>
      <c r="K13" s="224">
        <v>0</v>
      </c>
      <c r="L13" s="224">
        <v>0</v>
      </c>
      <c r="M13" s="224">
        <v>0</v>
      </c>
      <c r="N13" s="224">
        <v>0</v>
      </c>
      <c r="O13" s="224">
        <v>0</v>
      </c>
      <c r="P13" s="224">
        <v>79577.59</v>
      </c>
      <c r="Q13" s="224">
        <v>232132.35</v>
      </c>
    </row>
    <row r="14" spans="1:17" x14ac:dyDescent="0.35">
      <c r="A14" s="367"/>
      <c r="B14" s="367"/>
      <c r="C14" s="292" t="s">
        <v>267</v>
      </c>
      <c r="D14" s="286" t="s">
        <v>20</v>
      </c>
      <c r="E14" s="225">
        <v>12</v>
      </c>
      <c r="F14" s="224">
        <v>1155287.27</v>
      </c>
      <c r="G14" s="224">
        <v>0</v>
      </c>
      <c r="H14" s="224">
        <v>0</v>
      </c>
      <c r="I14" s="224">
        <v>0</v>
      </c>
      <c r="J14" s="224">
        <v>70656.959999999992</v>
      </c>
      <c r="K14" s="224">
        <v>0</v>
      </c>
      <c r="L14" s="224">
        <v>0</v>
      </c>
      <c r="M14" s="224">
        <v>0</v>
      </c>
      <c r="N14" s="224">
        <v>0</v>
      </c>
      <c r="O14" s="224">
        <v>0</v>
      </c>
      <c r="P14" s="224">
        <v>90673.89</v>
      </c>
      <c r="Q14" s="224">
        <v>250127.38000000003</v>
      </c>
    </row>
    <row r="15" spans="1:17" ht="15" thickBot="1" x14ac:dyDescent="0.4">
      <c r="A15" s="367"/>
      <c r="B15" s="368"/>
      <c r="C15" s="294" t="s">
        <v>268</v>
      </c>
      <c r="D15" s="287" t="s">
        <v>20</v>
      </c>
      <c r="E15" s="227">
        <v>16</v>
      </c>
      <c r="F15" s="228">
        <v>906410.29999999993</v>
      </c>
      <c r="G15" s="228">
        <v>0</v>
      </c>
      <c r="H15" s="228">
        <v>0</v>
      </c>
      <c r="I15" s="228">
        <v>0</v>
      </c>
      <c r="J15" s="228">
        <v>53570.299999999988</v>
      </c>
      <c r="K15" s="228">
        <v>0</v>
      </c>
      <c r="L15" s="228">
        <v>0</v>
      </c>
      <c r="M15" s="228">
        <v>50662.639999999992</v>
      </c>
      <c r="N15" s="228">
        <v>0</v>
      </c>
      <c r="O15" s="228">
        <v>0</v>
      </c>
      <c r="P15" s="228">
        <v>59824.79</v>
      </c>
      <c r="Q15" s="228">
        <v>191462.53000000003</v>
      </c>
    </row>
    <row r="16" spans="1:17" x14ac:dyDescent="0.35">
      <c r="A16" s="367"/>
      <c r="B16" s="369">
        <v>2023</v>
      </c>
      <c r="C16" s="295" t="s">
        <v>420</v>
      </c>
      <c r="D16" s="285" t="s">
        <v>365</v>
      </c>
      <c r="E16" s="231">
        <v>5</v>
      </c>
      <c r="F16" s="230">
        <v>1264566.29</v>
      </c>
      <c r="G16" s="230">
        <v>0</v>
      </c>
      <c r="H16" s="230">
        <v>0</v>
      </c>
      <c r="I16" s="230">
        <v>0</v>
      </c>
      <c r="J16" s="230">
        <v>153376.24</v>
      </c>
      <c r="K16" s="230">
        <v>0</v>
      </c>
      <c r="L16" s="230">
        <v>0</v>
      </c>
      <c r="M16" s="230">
        <v>0</v>
      </c>
      <c r="N16" s="230">
        <v>0</v>
      </c>
      <c r="O16" s="230">
        <v>0</v>
      </c>
      <c r="P16" s="230">
        <v>93384.11</v>
      </c>
      <c r="Q16" s="230">
        <v>196693.01</v>
      </c>
    </row>
    <row r="17" spans="1:17" x14ac:dyDescent="0.35">
      <c r="A17" s="367"/>
      <c r="B17" s="367"/>
      <c r="C17" s="292" t="s">
        <v>266</v>
      </c>
      <c r="D17" s="286" t="s">
        <v>20</v>
      </c>
      <c r="E17" s="225">
        <v>8</v>
      </c>
      <c r="F17" s="224">
        <v>1251836.8200000003</v>
      </c>
      <c r="G17" s="224">
        <v>0</v>
      </c>
      <c r="H17" s="224">
        <v>0</v>
      </c>
      <c r="I17" s="224">
        <v>0</v>
      </c>
      <c r="J17" s="224">
        <v>226354.88</v>
      </c>
      <c r="K17" s="224">
        <v>0</v>
      </c>
      <c r="L17" s="224">
        <v>0</v>
      </c>
      <c r="M17" s="224">
        <v>26387.56</v>
      </c>
      <c r="N17" s="224">
        <v>0</v>
      </c>
      <c r="O17" s="224">
        <v>0</v>
      </c>
      <c r="P17" s="224">
        <v>97900.31</v>
      </c>
      <c r="Q17" s="224">
        <v>292436.14999999997</v>
      </c>
    </row>
    <row r="18" spans="1:17" x14ac:dyDescent="0.35">
      <c r="A18" s="367"/>
      <c r="B18" s="367"/>
      <c r="C18" s="292" t="s">
        <v>267</v>
      </c>
      <c r="D18" s="286" t="s">
        <v>20</v>
      </c>
      <c r="E18" s="225">
        <v>12</v>
      </c>
      <c r="F18" s="224">
        <v>1303468.5399999998</v>
      </c>
      <c r="G18" s="224">
        <v>0</v>
      </c>
      <c r="H18" s="224">
        <v>0</v>
      </c>
      <c r="I18" s="224">
        <v>0</v>
      </c>
      <c r="J18" s="224">
        <v>203609.77</v>
      </c>
      <c r="K18" s="224">
        <v>0</v>
      </c>
      <c r="L18" s="224">
        <v>0</v>
      </c>
      <c r="M18" s="224">
        <v>16492.23</v>
      </c>
      <c r="N18" s="224">
        <v>0</v>
      </c>
      <c r="O18" s="224">
        <v>0</v>
      </c>
      <c r="P18" s="224">
        <v>103120.18</v>
      </c>
      <c r="Q18" s="224">
        <v>304992.31</v>
      </c>
    </row>
    <row r="19" spans="1:17" ht="15" thickBot="1" x14ac:dyDescent="0.4">
      <c r="A19" s="367"/>
      <c r="B19" s="368"/>
      <c r="C19" s="294" t="s">
        <v>268</v>
      </c>
      <c r="D19" s="287" t="s">
        <v>20</v>
      </c>
      <c r="E19" s="227">
        <v>16</v>
      </c>
      <c r="F19" s="228">
        <v>1120769.27</v>
      </c>
      <c r="G19" s="228">
        <v>0</v>
      </c>
      <c r="H19" s="228">
        <v>0</v>
      </c>
      <c r="I19" s="228">
        <v>0</v>
      </c>
      <c r="J19" s="228">
        <v>138339.74000000002</v>
      </c>
      <c r="K19" s="228">
        <v>0</v>
      </c>
      <c r="L19" s="228">
        <v>0</v>
      </c>
      <c r="M19" s="228">
        <v>6963.39</v>
      </c>
      <c r="N19" s="228">
        <v>0</v>
      </c>
      <c r="O19" s="228">
        <v>0</v>
      </c>
      <c r="P19" s="228">
        <v>84444.69</v>
      </c>
      <c r="Q19" s="228">
        <v>253665.11000000004</v>
      </c>
    </row>
    <row r="20" spans="1:17" x14ac:dyDescent="0.35">
      <c r="A20" s="367"/>
      <c r="B20" s="369">
        <v>2024</v>
      </c>
      <c r="C20" s="295" t="s">
        <v>420</v>
      </c>
      <c r="D20" s="285" t="s">
        <v>365</v>
      </c>
      <c r="E20" s="231">
        <v>6</v>
      </c>
      <c r="F20" s="230">
        <v>1242035.18</v>
      </c>
      <c r="G20" s="230">
        <v>0</v>
      </c>
      <c r="H20" s="230">
        <v>0</v>
      </c>
      <c r="I20" s="230">
        <v>2784.71</v>
      </c>
      <c r="J20" s="230">
        <v>178104.76</v>
      </c>
      <c r="K20" s="230">
        <v>0</v>
      </c>
      <c r="L20" s="230">
        <v>0</v>
      </c>
      <c r="M20" s="230">
        <v>48195.78</v>
      </c>
      <c r="N20" s="230">
        <v>0</v>
      </c>
      <c r="O20" s="230">
        <v>57480.32</v>
      </c>
      <c r="P20" s="230">
        <v>135295.88</v>
      </c>
      <c r="Q20" s="230">
        <v>231411.56</v>
      </c>
    </row>
    <row r="21" spans="1:17" x14ac:dyDescent="0.35">
      <c r="A21" s="367"/>
      <c r="B21" s="367"/>
      <c r="C21" s="292" t="s">
        <v>266</v>
      </c>
      <c r="D21" s="286" t="s">
        <v>20</v>
      </c>
      <c r="E21" s="225">
        <v>10</v>
      </c>
      <c r="F21" s="224">
        <v>1686009.26</v>
      </c>
      <c r="G21" s="224">
        <v>0</v>
      </c>
      <c r="H21" s="224">
        <v>0</v>
      </c>
      <c r="I21" s="224">
        <v>10228.439999999999</v>
      </c>
      <c r="J21" s="224">
        <v>313053.30000000005</v>
      </c>
      <c r="K21" s="224">
        <v>0</v>
      </c>
      <c r="L21" s="224">
        <v>0</v>
      </c>
      <c r="M21" s="224">
        <v>27310.94</v>
      </c>
      <c r="N21" s="224">
        <v>0</v>
      </c>
      <c r="O21" s="224">
        <v>0</v>
      </c>
      <c r="P21" s="224">
        <v>145550.63000000003</v>
      </c>
      <c r="Q21" s="224">
        <v>408307.64</v>
      </c>
    </row>
    <row r="22" spans="1:17" x14ac:dyDescent="0.35">
      <c r="A22" s="367"/>
      <c r="B22" s="367"/>
      <c r="C22" s="292" t="s">
        <v>267</v>
      </c>
      <c r="D22" s="286" t="s">
        <v>20</v>
      </c>
      <c r="E22" s="225">
        <v>11</v>
      </c>
      <c r="F22" s="224">
        <v>1480248.5100000002</v>
      </c>
      <c r="G22" s="224">
        <v>0</v>
      </c>
      <c r="H22" s="224">
        <v>0</v>
      </c>
      <c r="I22" s="224">
        <v>7898.92</v>
      </c>
      <c r="J22" s="224">
        <v>258398.28999999998</v>
      </c>
      <c r="K22" s="224">
        <v>0</v>
      </c>
      <c r="L22" s="224">
        <v>0</v>
      </c>
      <c r="M22" s="224">
        <v>18675.86</v>
      </c>
      <c r="N22" s="224">
        <v>0</v>
      </c>
      <c r="O22" s="224">
        <v>0</v>
      </c>
      <c r="P22" s="224">
        <v>109911.87</v>
      </c>
      <c r="Q22" s="224">
        <v>352492.91000000003</v>
      </c>
    </row>
    <row r="23" spans="1:17" ht="15" thickBot="1" x14ac:dyDescent="0.4">
      <c r="A23" s="367"/>
      <c r="B23" s="368"/>
      <c r="C23" s="294" t="s">
        <v>268</v>
      </c>
      <c r="D23" s="287" t="s">
        <v>20</v>
      </c>
      <c r="E23" s="227">
        <v>14</v>
      </c>
      <c r="F23" s="228">
        <v>1254996.97</v>
      </c>
      <c r="G23" s="228">
        <v>0</v>
      </c>
      <c r="H23" s="228">
        <v>0</v>
      </c>
      <c r="I23" s="228">
        <v>0</v>
      </c>
      <c r="J23" s="228">
        <v>223754.01</v>
      </c>
      <c r="K23" s="228">
        <v>0</v>
      </c>
      <c r="L23" s="228">
        <v>0</v>
      </c>
      <c r="M23" s="228">
        <v>11245.68</v>
      </c>
      <c r="N23" s="228">
        <v>0</v>
      </c>
      <c r="O23" s="228">
        <v>0</v>
      </c>
      <c r="P23" s="228">
        <v>86557.46</v>
      </c>
      <c r="Q23" s="228">
        <v>296446.43999999994</v>
      </c>
    </row>
    <row r="24" spans="1:17" x14ac:dyDescent="0.35">
      <c r="A24" s="367"/>
      <c r="B24" s="366">
        <v>2025</v>
      </c>
      <c r="C24" s="293" t="s">
        <v>269</v>
      </c>
      <c r="D24" s="288" t="s">
        <v>45</v>
      </c>
      <c r="E24" s="236">
        <v>3</v>
      </c>
      <c r="F24" s="235">
        <v>723573.29</v>
      </c>
      <c r="G24" s="235">
        <v>0</v>
      </c>
      <c r="H24" s="235">
        <v>0</v>
      </c>
      <c r="I24" s="235">
        <v>0</v>
      </c>
      <c r="J24" s="235">
        <v>0</v>
      </c>
      <c r="K24" s="235">
        <v>0</v>
      </c>
      <c r="L24" s="235">
        <v>0</v>
      </c>
      <c r="M24" s="235">
        <v>0</v>
      </c>
      <c r="N24" s="235">
        <v>0</v>
      </c>
      <c r="O24" s="235">
        <v>100021.56</v>
      </c>
      <c r="P24" s="235">
        <v>135342.29</v>
      </c>
      <c r="Q24" s="235">
        <v>102988.47</v>
      </c>
    </row>
    <row r="25" spans="1:17" x14ac:dyDescent="0.35">
      <c r="A25" s="367"/>
      <c r="B25" s="367"/>
      <c r="C25" s="292" t="s">
        <v>421</v>
      </c>
      <c r="D25" s="286" t="s">
        <v>20</v>
      </c>
      <c r="E25" s="225">
        <v>5</v>
      </c>
      <c r="F25" s="224">
        <v>800592.53</v>
      </c>
      <c r="G25" s="224">
        <v>0</v>
      </c>
      <c r="H25" s="224">
        <v>0</v>
      </c>
      <c r="I25" s="224">
        <v>72272.899999999994</v>
      </c>
      <c r="J25" s="224">
        <v>181158.66999999998</v>
      </c>
      <c r="K25" s="224">
        <v>0</v>
      </c>
      <c r="L25" s="224">
        <v>0</v>
      </c>
      <c r="M25" s="224">
        <v>52925.64</v>
      </c>
      <c r="N25" s="224">
        <v>0</v>
      </c>
      <c r="O25" s="224">
        <v>0</v>
      </c>
      <c r="P25" s="224">
        <v>82540.19</v>
      </c>
      <c r="Q25" s="224">
        <v>211389.2</v>
      </c>
    </row>
    <row r="26" spans="1:17" x14ac:dyDescent="0.35">
      <c r="A26" s="367"/>
      <c r="B26" s="367"/>
      <c r="C26" s="292" t="s">
        <v>265</v>
      </c>
      <c r="D26" s="286" t="s">
        <v>20</v>
      </c>
      <c r="E26" s="225">
        <v>3</v>
      </c>
      <c r="F26" s="224">
        <v>629500.46</v>
      </c>
      <c r="G26" s="224">
        <v>0</v>
      </c>
      <c r="H26" s="224">
        <v>0</v>
      </c>
      <c r="I26" s="224">
        <v>7380.16</v>
      </c>
      <c r="J26" s="224">
        <v>163019.29</v>
      </c>
      <c r="K26" s="224">
        <v>0</v>
      </c>
      <c r="L26" s="224">
        <v>0</v>
      </c>
      <c r="M26" s="224">
        <v>112844.84</v>
      </c>
      <c r="N26" s="224">
        <v>0</v>
      </c>
      <c r="O26" s="224">
        <v>0</v>
      </c>
      <c r="P26" s="224">
        <v>71430.320000000007</v>
      </c>
      <c r="Q26" s="224">
        <v>124066.68</v>
      </c>
    </row>
    <row r="27" spans="1:17" x14ac:dyDescent="0.35">
      <c r="A27" s="367"/>
      <c r="B27" s="367"/>
      <c r="C27" s="292" t="s">
        <v>266</v>
      </c>
      <c r="D27" s="286" t="s">
        <v>20</v>
      </c>
      <c r="E27" s="225">
        <v>8</v>
      </c>
      <c r="F27" s="224">
        <v>1139741.02</v>
      </c>
      <c r="G27" s="224">
        <v>0</v>
      </c>
      <c r="H27" s="224">
        <v>0</v>
      </c>
      <c r="I27" s="224">
        <v>0</v>
      </c>
      <c r="J27" s="224">
        <v>248408.85</v>
      </c>
      <c r="K27" s="224">
        <v>0</v>
      </c>
      <c r="L27" s="224">
        <v>0</v>
      </c>
      <c r="M27" s="224">
        <v>0</v>
      </c>
      <c r="N27" s="224">
        <v>0</v>
      </c>
      <c r="O27" s="224">
        <v>0</v>
      </c>
      <c r="P27" s="224">
        <v>134940.79999999999</v>
      </c>
      <c r="Q27" s="224">
        <v>292413.68000000005</v>
      </c>
    </row>
    <row r="28" spans="1:17" x14ac:dyDescent="0.35">
      <c r="A28" s="367"/>
      <c r="B28" s="367"/>
      <c r="C28" s="292" t="s">
        <v>267</v>
      </c>
      <c r="D28" s="286" t="s">
        <v>20</v>
      </c>
      <c r="E28" s="225">
        <v>11</v>
      </c>
      <c r="F28" s="224">
        <v>1367861.3899999997</v>
      </c>
      <c r="G28" s="224">
        <v>0</v>
      </c>
      <c r="H28" s="224">
        <v>0</v>
      </c>
      <c r="I28" s="224">
        <v>0</v>
      </c>
      <c r="J28" s="224">
        <v>296461.63999999996</v>
      </c>
      <c r="K28" s="224">
        <v>0</v>
      </c>
      <c r="L28" s="224">
        <v>0</v>
      </c>
      <c r="M28" s="224">
        <v>0</v>
      </c>
      <c r="N28" s="224">
        <v>0</v>
      </c>
      <c r="O28" s="224">
        <v>0</v>
      </c>
      <c r="P28" s="224">
        <v>139187.74</v>
      </c>
      <c r="Q28" s="224">
        <v>344277.78</v>
      </c>
    </row>
    <row r="29" spans="1:17" ht="15" thickBot="1" x14ac:dyDescent="0.4">
      <c r="A29" s="368"/>
      <c r="B29" s="368"/>
      <c r="C29" s="294" t="s">
        <v>268</v>
      </c>
      <c r="D29" s="287" t="s">
        <v>20</v>
      </c>
      <c r="E29" s="227">
        <v>17</v>
      </c>
      <c r="F29" s="228">
        <v>1411615.25</v>
      </c>
      <c r="G29" s="228">
        <v>0</v>
      </c>
      <c r="H29" s="228">
        <v>0</v>
      </c>
      <c r="I29" s="228">
        <v>0</v>
      </c>
      <c r="J29" s="228">
        <v>297178.80999999994</v>
      </c>
      <c r="K29" s="228">
        <v>0</v>
      </c>
      <c r="L29" s="228">
        <v>0</v>
      </c>
      <c r="M29" s="228">
        <v>0</v>
      </c>
      <c r="N29" s="228">
        <v>0</v>
      </c>
      <c r="O29" s="228">
        <v>0</v>
      </c>
      <c r="P29" s="228">
        <v>111368.03999999998</v>
      </c>
      <c r="Q29" s="228">
        <v>346625.24</v>
      </c>
    </row>
    <row r="30" spans="1:17" x14ac:dyDescent="0.35">
      <c r="A30" s="369" t="s">
        <v>270</v>
      </c>
      <c r="B30" s="369">
        <v>2020</v>
      </c>
      <c r="C30" s="295" t="s">
        <v>62</v>
      </c>
      <c r="D30" s="285" t="s">
        <v>20</v>
      </c>
      <c r="E30" s="231">
        <v>3</v>
      </c>
      <c r="F30" s="230">
        <v>239758.3</v>
      </c>
      <c r="G30" s="230">
        <v>0</v>
      </c>
      <c r="H30" s="230">
        <v>0</v>
      </c>
      <c r="I30" s="230">
        <v>46429</v>
      </c>
      <c r="J30" s="230">
        <v>800</v>
      </c>
      <c r="K30" s="230">
        <v>0</v>
      </c>
      <c r="L30" s="230">
        <v>0</v>
      </c>
      <c r="M30" s="230">
        <v>0</v>
      </c>
      <c r="N30" s="230">
        <v>0</v>
      </c>
      <c r="O30" s="230">
        <v>30189.040000000001</v>
      </c>
      <c r="P30" s="230">
        <v>20774</v>
      </c>
      <c r="Q30" s="230">
        <v>57969.279999999999</v>
      </c>
    </row>
    <row r="31" spans="1:17" x14ac:dyDescent="0.35">
      <c r="A31" s="367"/>
      <c r="B31" s="367"/>
      <c r="C31" s="292" t="s">
        <v>272</v>
      </c>
      <c r="D31" s="286" t="s">
        <v>20</v>
      </c>
      <c r="E31" s="225">
        <v>12</v>
      </c>
      <c r="F31" s="224">
        <v>265172.37</v>
      </c>
      <c r="G31" s="224">
        <v>0</v>
      </c>
      <c r="H31" s="224">
        <v>0</v>
      </c>
      <c r="I31" s="224">
        <v>49800</v>
      </c>
      <c r="J31" s="224">
        <v>4700</v>
      </c>
      <c r="K31" s="224">
        <v>0</v>
      </c>
      <c r="L31" s="224">
        <v>0</v>
      </c>
      <c r="M31" s="224">
        <v>0</v>
      </c>
      <c r="N31" s="224">
        <v>0</v>
      </c>
      <c r="O31" s="224">
        <v>13490</v>
      </c>
      <c r="P31" s="224">
        <v>46063</v>
      </c>
      <c r="Q31" s="224">
        <v>70533.399999999994</v>
      </c>
    </row>
    <row r="32" spans="1:17" x14ac:dyDescent="0.35">
      <c r="A32" s="367"/>
      <c r="B32" s="367"/>
      <c r="C32" s="292" t="s">
        <v>422</v>
      </c>
      <c r="D32" s="286" t="s">
        <v>20</v>
      </c>
      <c r="E32" s="225">
        <v>4</v>
      </c>
      <c r="F32" s="224">
        <v>122977.63999999998</v>
      </c>
      <c r="G32" s="224">
        <v>0</v>
      </c>
      <c r="H32" s="224">
        <v>0</v>
      </c>
      <c r="I32" s="224">
        <v>12100</v>
      </c>
      <c r="J32" s="224">
        <v>2300</v>
      </c>
      <c r="K32" s="224">
        <v>0</v>
      </c>
      <c r="L32" s="224">
        <v>0</v>
      </c>
      <c r="M32" s="224">
        <v>17120</v>
      </c>
      <c r="N32" s="224">
        <v>18600</v>
      </c>
      <c r="O32" s="224">
        <v>11177</v>
      </c>
      <c r="P32" s="224">
        <v>18384</v>
      </c>
      <c r="Q32" s="224">
        <v>29912.690000000002</v>
      </c>
    </row>
    <row r="33" spans="1:17" ht="29" x14ac:dyDescent="0.35">
      <c r="A33" s="367"/>
      <c r="B33" s="367"/>
      <c r="C33" s="292" t="s">
        <v>423</v>
      </c>
      <c r="D33" s="286" t="s">
        <v>23</v>
      </c>
      <c r="E33" s="225">
        <v>11</v>
      </c>
      <c r="F33" s="224">
        <v>1337181.6099999999</v>
      </c>
      <c r="G33" s="224">
        <v>0</v>
      </c>
      <c r="H33" s="224">
        <v>0</v>
      </c>
      <c r="I33" s="224">
        <v>132900</v>
      </c>
      <c r="J33" s="224">
        <v>10700</v>
      </c>
      <c r="K33" s="224">
        <v>0</v>
      </c>
      <c r="L33" s="224">
        <v>0</v>
      </c>
      <c r="M33" s="224">
        <v>31500</v>
      </c>
      <c r="N33" s="224">
        <v>0</v>
      </c>
      <c r="O33" s="224">
        <v>160195.68</v>
      </c>
      <c r="P33" s="224">
        <v>68373</v>
      </c>
      <c r="Q33" s="224">
        <v>296253.75</v>
      </c>
    </row>
    <row r="34" spans="1:17" x14ac:dyDescent="0.35">
      <c r="A34" s="367"/>
      <c r="B34" s="367"/>
      <c r="C34" s="292" t="s">
        <v>190</v>
      </c>
      <c r="D34" s="286" t="s">
        <v>20</v>
      </c>
      <c r="E34" s="225">
        <v>17</v>
      </c>
      <c r="F34" s="224">
        <v>896200.46</v>
      </c>
      <c r="G34" s="224">
        <v>0</v>
      </c>
      <c r="H34" s="224">
        <v>0</v>
      </c>
      <c r="I34" s="224">
        <v>0</v>
      </c>
      <c r="J34" s="224">
        <v>6900</v>
      </c>
      <c r="K34" s="224">
        <v>0</v>
      </c>
      <c r="L34" s="224">
        <v>0</v>
      </c>
      <c r="M34" s="224">
        <v>0</v>
      </c>
      <c r="N34" s="224">
        <v>0</v>
      </c>
      <c r="O34" s="224">
        <v>79565</v>
      </c>
      <c r="P34" s="224">
        <v>45007</v>
      </c>
      <c r="Q34" s="224">
        <v>200067.98</v>
      </c>
    </row>
    <row r="35" spans="1:17" x14ac:dyDescent="0.35">
      <c r="A35" s="367"/>
      <c r="B35" s="367"/>
      <c r="C35" s="292" t="s">
        <v>66</v>
      </c>
      <c r="D35" s="286" t="s">
        <v>20</v>
      </c>
      <c r="E35" s="225">
        <v>9</v>
      </c>
      <c r="F35" s="224">
        <v>647152.17000000004</v>
      </c>
      <c r="G35" s="224">
        <v>0</v>
      </c>
      <c r="H35" s="224">
        <v>0</v>
      </c>
      <c r="I35" s="224">
        <v>33660</v>
      </c>
      <c r="J35" s="224">
        <v>6400</v>
      </c>
      <c r="K35" s="224">
        <v>0</v>
      </c>
      <c r="L35" s="224">
        <v>0</v>
      </c>
      <c r="M35" s="224">
        <v>0</v>
      </c>
      <c r="N35" s="224">
        <v>0</v>
      </c>
      <c r="O35" s="224">
        <v>65295</v>
      </c>
      <c r="P35" s="224">
        <v>42403</v>
      </c>
      <c r="Q35" s="224">
        <v>153581.35</v>
      </c>
    </row>
    <row r="36" spans="1:17" x14ac:dyDescent="0.35">
      <c r="A36" s="367"/>
      <c r="B36" s="367"/>
      <c r="C36" s="292" t="s">
        <v>273</v>
      </c>
      <c r="D36" s="286" t="s">
        <v>20</v>
      </c>
      <c r="E36" s="225">
        <v>10</v>
      </c>
      <c r="F36" s="224">
        <v>203543.73</v>
      </c>
      <c r="G36" s="224">
        <v>0</v>
      </c>
      <c r="H36" s="224">
        <v>0</v>
      </c>
      <c r="I36" s="224">
        <v>35100</v>
      </c>
      <c r="J36" s="224">
        <v>3600</v>
      </c>
      <c r="K36" s="224">
        <v>0</v>
      </c>
      <c r="L36" s="224">
        <v>0</v>
      </c>
      <c r="M36" s="224">
        <v>0</v>
      </c>
      <c r="N36" s="224">
        <v>0</v>
      </c>
      <c r="O36" s="224">
        <v>9901</v>
      </c>
      <c r="P36" s="224">
        <v>50117</v>
      </c>
      <c r="Q36" s="224">
        <v>56249.5</v>
      </c>
    </row>
    <row r="37" spans="1:17" x14ac:dyDescent="0.35">
      <c r="A37" s="367"/>
      <c r="B37" s="367"/>
      <c r="C37" s="292" t="s">
        <v>274</v>
      </c>
      <c r="D37" s="286" t="s">
        <v>20</v>
      </c>
      <c r="E37" s="225">
        <v>6</v>
      </c>
      <c r="F37" s="224">
        <v>318995.31</v>
      </c>
      <c r="G37" s="224">
        <v>0</v>
      </c>
      <c r="H37" s="224">
        <v>0</v>
      </c>
      <c r="I37" s="224">
        <v>18350</v>
      </c>
      <c r="J37" s="224">
        <v>2600</v>
      </c>
      <c r="K37" s="224">
        <v>0</v>
      </c>
      <c r="L37" s="224">
        <v>0</v>
      </c>
      <c r="M37" s="224">
        <v>0</v>
      </c>
      <c r="N37" s="224">
        <v>0</v>
      </c>
      <c r="O37" s="224">
        <v>25670</v>
      </c>
      <c r="P37" s="224">
        <v>25815</v>
      </c>
      <c r="Q37" s="224">
        <v>75922.09</v>
      </c>
    </row>
    <row r="38" spans="1:17" x14ac:dyDescent="0.35">
      <c r="A38" s="367"/>
      <c r="B38" s="367"/>
      <c r="C38" s="292" t="s">
        <v>65</v>
      </c>
      <c r="D38" s="286" t="s">
        <v>20</v>
      </c>
      <c r="E38" s="225">
        <v>5</v>
      </c>
      <c r="F38" s="224">
        <v>624390.1</v>
      </c>
      <c r="G38" s="224">
        <v>0</v>
      </c>
      <c r="H38" s="224">
        <v>0</v>
      </c>
      <c r="I38" s="224">
        <v>11400</v>
      </c>
      <c r="J38" s="224">
        <v>2000</v>
      </c>
      <c r="K38" s="224">
        <v>0</v>
      </c>
      <c r="L38" s="224">
        <v>0</v>
      </c>
      <c r="M38" s="224">
        <v>0</v>
      </c>
      <c r="N38" s="224">
        <v>0</v>
      </c>
      <c r="O38" s="224">
        <v>67741</v>
      </c>
      <c r="P38" s="224">
        <v>29019</v>
      </c>
      <c r="Q38" s="224">
        <v>135288.92000000001</v>
      </c>
    </row>
    <row r="39" spans="1:17" ht="15" thickBot="1" x14ac:dyDescent="0.4">
      <c r="A39" s="367"/>
      <c r="B39" s="368"/>
      <c r="C39" s="294" t="s">
        <v>275</v>
      </c>
      <c r="D39" s="287" t="s">
        <v>20</v>
      </c>
      <c r="E39" s="227">
        <v>3</v>
      </c>
      <c r="F39" s="228">
        <v>89554.1</v>
      </c>
      <c r="G39" s="228">
        <v>0</v>
      </c>
      <c r="H39" s="228">
        <v>0</v>
      </c>
      <c r="I39" s="228">
        <v>1120</v>
      </c>
      <c r="J39" s="228">
        <v>0</v>
      </c>
      <c r="K39" s="228">
        <v>0</v>
      </c>
      <c r="L39" s="228">
        <v>0</v>
      </c>
      <c r="M39" s="228">
        <v>0</v>
      </c>
      <c r="N39" s="228">
        <v>0</v>
      </c>
      <c r="O39" s="228">
        <v>6369</v>
      </c>
      <c r="P39" s="228">
        <v>2954</v>
      </c>
      <c r="Q39" s="228">
        <v>18550.5</v>
      </c>
    </row>
    <row r="40" spans="1:17" x14ac:dyDescent="0.35">
      <c r="A40" s="367"/>
      <c r="B40" s="369">
        <v>2021</v>
      </c>
      <c r="C40" s="295" t="s">
        <v>276</v>
      </c>
      <c r="D40" s="285" t="s">
        <v>20</v>
      </c>
      <c r="E40" s="231">
        <v>6</v>
      </c>
      <c r="F40" s="230">
        <v>1145754.68</v>
      </c>
      <c r="G40" s="230">
        <v>0</v>
      </c>
      <c r="H40" s="230">
        <v>0</v>
      </c>
      <c r="I40" s="230">
        <v>2900</v>
      </c>
      <c r="J40" s="230">
        <v>1940</v>
      </c>
      <c r="K40" s="230">
        <v>0</v>
      </c>
      <c r="L40" s="230">
        <v>0</v>
      </c>
      <c r="M40" s="230">
        <v>14400</v>
      </c>
      <c r="N40" s="230">
        <v>21600</v>
      </c>
      <c r="O40" s="230">
        <v>90202.52</v>
      </c>
      <c r="P40" s="230">
        <v>78513</v>
      </c>
      <c r="Q40" s="230">
        <v>254293.2</v>
      </c>
    </row>
    <row r="41" spans="1:17" x14ac:dyDescent="0.35">
      <c r="A41" s="367"/>
      <c r="B41" s="367"/>
      <c r="C41" s="292" t="s">
        <v>277</v>
      </c>
      <c r="D41" s="286" t="s">
        <v>20</v>
      </c>
      <c r="E41" s="225">
        <v>6</v>
      </c>
      <c r="F41" s="224">
        <v>61770.96</v>
      </c>
      <c r="G41" s="224">
        <v>0</v>
      </c>
      <c r="H41" s="224">
        <v>0</v>
      </c>
      <c r="I41" s="224">
        <v>23000</v>
      </c>
      <c r="J41" s="224">
        <v>0</v>
      </c>
      <c r="K41" s="224">
        <v>0</v>
      </c>
      <c r="L41" s="224">
        <v>0</v>
      </c>
      <c r="M41" s="224">
        <v>0</v>
      </c>
      <c r="N41" s="224">
        <v>0</v>
      </c>
      <c r="O41" s="224">
        <v>8609.64</v>
      </c>
      <c r="P41" s="224">
        <v>9060</v>
      </c>
      <c r="Q41" s="224">
        <v>21793.86</v>
      </c>
    </row>
    <row r="42" spans="1:17" ht="29" x14ac:dyDescent="0.35">
      <c r="A42" s="367"/>
      <c r="B42" s="367"/>
      <c r="C42" s="292" t="s">
        <v>423</v>
      </c>
      <c r="D42" s="286" t="s">
        <v>23</v>
      </c>
      <c r="E42" s="225">
        <v>13</v>
      </c>
      <c r="F42" s="224">
        <v>1692077.22</v>
      </c>
      <c r="G42" s="224">
        <v>0</v>
      </c>
      <c r="H42" s="224">
        <v>0</v>
      </c>
      <c r="I42" s="224">
        <v>86082</v>
      </c>
      <c r="J42" s="224">
        <v>0</v>
      </c>
      <c r="K42" s="224">
        <v>0</v>
      </c>
      <c r="L42" s="224">
        <v>0</v>
      </c>
      <c r="M42" s="224">
        <v>10000</v>
      </c>
      <c r="N42" s="224">
        <v>0</v>
      </c>
      <c r="O42" s="224">
        <v>143622.76</v>
      </c>
      <c r="P42" s="224">
        <v>91067</v>
      </c>
      <c r="Q42" s="224">
        <v>329328.15999999997</v>
      </c>
    </row>
    <row r="43" spans="1:17" x14ac:dyDescent="0.35">
      <c r="A43" s="367"/>
      <c r="B43" s="367"/>
      <c r="C43" s="292" t="s">
        <v>190</v>
      </c>
      <c r="D43" s="286" t="s">
        <v>20</v>
      </c>
      <c r="E43" s="225">
        <v>25</v>
      </c>
      <c r="F43" s="224">
        <v>1125479.98</v>
      </c>
      <c r="G43" s="224">
        <v>0</v>
      </c>
      <c r="H43" s="224">
        <v>0</v>
      </c>
      <c r="I43" s="224">
        <v>0</v>
      </c>
      <c r="J43" s="224">
        <v>675</v>
      </c>
      <c r="K43" s="224">
        <v>0</v>
      </c>
      <c r="L43" s="224">
        <v>0</v>
      </c>
      <c r="M43" s="224">
        <v>4200</v>
      </c>
      <c r="N43" s="224">
        <v>0</v>
      </c>
      <c r="O43" s="224">
        <v>55260</v>
      </c>
      <c r="P43" s="224">
        <v>62170</v>
      </c>
      <c r="Q43" s="224">
        <v>251508.85</v>
      </c>
    </row>
    <row r="44" spans="1:17" x14ac:dyDescent="0.35">
      <c r="A44" s="367"/>
      <c r="B44" s="367"/>
      <c r="C44" s="292" t="s">
        <v>278</v>
      </c>
      <c r="D44" s="286" t="s">
        <v>20</v>
      </c>
      <c r="E44" s="225">
        <v>12</v>
      </c>
      <c r="F44" s="224">
        <v>754542.74</v>
      </c>
      <c r="G44" s="224">
        <v>0</v>
      </c>
      <c r="H44" s="224">
        <v>0</v>
      </c>
      <c r="I44" s="224">
        <v>6300</v>
      </c>
      <c r="J44" s="224">
        <v>915</v>
      </c>
      <c r="K44" s="224">
        <v>0</v>
      </c>
      <c r="L44" s="224">
        <v>0</v>
      </c>
      <c r="M44" s="224">
        <v>0</v>
      </c>
      <c r="N44" s="224">
        <v>0</v>
      </c>
      <c r="O44" s="224">
        <v>50272</v>
      </c>
      <c r="P44" s="224">
        <v>43443</v>
      </c>
      <c r="Q44" s="224">
        <v>172146.97</v>
      </c>
    </row>
    <row r="45" spans="1:17" x14ac:dyDescent="0.35">
      <c r="A45" s="367"/>
      <c r="B45" s="367"/>
      <c r="C45" s="292" t="s">
        <v>279</v>
      </c>
      <c r="D45" s="286" t="s">
        <v>20</v>
      </c>
      <c r="E45" s="225">
        <v>6</v>
      </c>
      <c r="F45" s="224">
        <v>798341.07</v>
      </c>
      <c r="G45" s="224">
        <v>0</v>
      </c>
      <c r="H45" s="224">
        <v>0</v>
      </c>
      <c r="I45" s="224">
        <v>0</v>
      </c>
      <c r="J45" s="224">
        <v>1440</v>
      </c>
      <c r="K45" s="224">
        <v>0</v>
      </c>
      <c r="L45" s="224">
        <v>0</v>
      </c>
      <c r="M45" s="224">
        <v>0</v>
      </c>
      <c r="N45" s="224">
        <v>0</v>
      </c>
      <c r="O45" s="224">
        <v>51536</v>
      </c>
      <c r="P45" s="224">
        <v>27225</v>
      </c>
      <c r="Q45" s="224">
        <v>177788.65</v>
      </c>
    </row>
    <row r="46" spans="1:17" x14ac:dyDescent="0.35">
      <c r="A46" s="367"/>
      <c r="B46" s="367"/>
      <c r="C46" s="292" t="s">
        <v>65</v>
      </c>
      <c r="D46" s="286" t="s">
        <v>20</v>
      </c>
      <c r="E46" s="225">
        <v>14</v>
      </c>
      <c r="F46" s="224">
        <v>786131.26</v>
      </c>
      <c r="G46" s="224">
        <v>0</v>
      </c>
      <c r="H46" s="224">
        <v>0</v>
      </c>
      <c r="I46" s="224">
        <v>15200</v>
      </c>
      <c r="J46" s="224">
        <v>615</v>
      </c>
      <c r="K46" s="224">
        <v>0</v>
      </c>
      <c r="L46" s="224">
        <v>0</v>
      </c>
      <c r="M46" s="224">
        <v>16400</v>
      </c>
      <c r="N46" s="224">
        <v>0</v>
      </c>
      <c r="O46" s="224">
        <v>48553</v>
      </c>
      <c r="P46" s="224">
        <v>68882</v>
      </c>
      <c r="Q46" s="224">
        <v>180542.88</v>
      </c>
    </row>
    <row r="47" spans="1:17" ht="15" thickBot="1" x14ac:dyDescent="0.4">
      <c r="A47" s="367"/>
      <c r="B47" s="368"/>
      <c r="C47" s="294" t="s">
        <v>275</v>
      </c>
      <c r="D47" s="287" t="s">
        <v>20</v>
      </c>
      <c r="E47" s="227">
        <v>4</v>
      </c>
      <c r="F47" s="228">
        <v>57260.5</v>
      </c>
      <c r="G47" s="228">
        <v>0</v>
      </c>
      <c r="H47" s="228">
        <v>0</v>
      </c>
      <c r="I47" s="228">
        <v>0</v>
      </c>
      <c r="J47" s="228">
        <v>0</v>
      </c>
      <c r="K47" s="228">
        <v>0</v>
      </c>
      <c r="L47" s="228">
        <v>0</v>
      </c>
      <c r="M47" s="228">
        <v>0</v>
      </c>
      <c r="N47" s="228">
        <v>0</v>
      </c>
      <c r="O47" s="228">
        <v>2279</v>
      </c>
      <c r="P47" s="228">
        <v>3155</v>
      </c>
      <c r="Q47" s="228">
        <v>11381.72</v>
      </c>
    </row>
    <row r="48" spans="1:17" x14ac:dyDescent="0.35">
      <c r="A48" s="367"/>
      <c r="B48" s="369">
        <v>2022</v>
      </c>
      <c r="C48" s="295" t="s">
        <v>62</v>
      </c>
      <c r="D48" s="285" t="s">
        <v>20</v>
      </c>
      <c r="E48" s="231">
        <v>13</v>
      </c>
      <c r="F48" s="230">
        <v>1118051.1200000001</v>
      </c>
      <c r="G48" s="230">
        <v>0</v>
      </c>
      <c r="H48" s="230">
        <v>0</v>
      </c>
      <c r="I48" s="230">
        <v>8400</v>
      </c>
      <c r="J48" s="230">
        <v>2150</v>
      </c>
      <c r="K48" s="230">
        <v>0</v>
      </c>
      <c r="L48" s="230">
        <v>0</v>
      </c>
      <c r="M48" s="230">
        <v>21075</v>
      </c>
      <c r="N48" s="230">
        <v>27900</v>
      </c>
      <c r="O48" s="230">
        <v>129189</v>
      </c>
      <c r="P48" s="230">
        <v>102668</v>
      </c>
      <c r="Q48" s="230">
        <v>267786.86</v>
      </c>
    </row>
    <row r="49" spans="1:17" x14ac:dyDescent="0.35">
      <c r="A49" s="367"/>
      <c r="B49" s="367"/>
      <c r="C49" s="292" t="s">
        <v>280</v>
      </c>
      <c r="D49" s="286" t="s">
        <v>20</v>
      </c>
      <c r="E49" s="225">
        <v>4</v>
      </c>
      <c r="F49" s="224">
        <v>169005.17</v>
      </c>
      <c r="G49" s="224">
        <v>0</v>
      </c>
      <c r="H49" s="224">
        <v>0</v>
      </c>
      <c r="I49" s="224">
        <v>5600</v>
      </c>
      <c r="J49" s="224">
        <v>100</v>
      </c>
      <c r="K49" s="224">
        <v>0</v>
      </c>
      <c r="L49" s="224">
        <v>0</v>
      </c>
      <c r="M49" s="224">
        <v>0</v>
      </c>
      <c r="N49" s="224">
        <v>0</v>
      </c>
      <c r="O49" s="224">
        <v>15746.92</v>
      </c>
      <c r="P49" s="224">
        <v>8090</v>
      </c>
      <c r="Q49" s="224">
        <v>39805.53</v>
      </c>
    </row>
    <row r="50" spans="1:17" ht="29" x14ac:dyDescent="0.35">
      <c r="A50" s="367"/>
      <c r="B50" s="367"/>
      <c r="C50" s="292" t="s">
        <v>424</v>
      </c>
      <c r="D50" s="286" t="s">
        <v>23</v>
      </c>
      <c r="E50" s="225">
        <v>13</v>
      </c>
      <c r="F50" s="224">
        <v>1633550.6400000001</v>
      </c>
      <c r="G50" s="224">
        <v>0</v>
      </c>
      <c r="H50" s="224">
        <v>0</v>
      </c>
      <c r="I50" s="224">
        <v>184349</v>
      </c>
      <c r="J50" s="224">
        <v>0</v>
      </c>
      <c r="K50" s="224">
        <v>0</v>
      </c>
      <c r="L50" s="224">
        <v>0</v>
      </c>
      <c r="M50" s="224">
        <v>80622</v>
      </c>
      <c r="N50" s="224">
        <v>0</v>
      </c>
      <c r="O50" s="224">
        <v>181833</v>
      </c>
      <c r="P50" s="224">
        <v>125389</v>
      </c>
      <c r="Q50" s="224">
        <v>331957.45</v>
      </c>
    </row>
    <row r="51" spans="1:17" x14ac:dyDescent="0.35">
      <c r="A51" s="367"/>
      <c r="B51" s="367"/>
      <c r="C51" s="292" t="s">
        <v>281</v>
      </c>
      <c r="D51" s="286" t="s">
        <v>20</v>
      </c>
      <c r="E51" s="225">
        <v>28</v>
      </c>
      <c r="F51" s="224">
        <v>1092286.96</v>
      </c>
      <c r="G51" s="224">
        <v>0</v>
      </c>
      <c r="H51" s="224">
        <v>0</v>
      </c>
      <c r="I51" s="224">
        <v>0</v>
      </c>
      <c r="J51" s="224">
        <v>6170</v>
      </c>
      <c r="K51" s="224">
        <v>0</v>
      </c>
      <c r="L51" s="224">
        <v>0</v>
      </c>
      <c r="M51" s="224">
        <v>0</v>
      </c>
      <c r="N51" s="224">
        <v>0</v>
      </c>
      <c r="O51" s="224">
        <v>118808.6</v>
      </c>
      <c r="P51" s="224">
        <v>81487</v>
      </c>
      <c r="Q51" s="224">
        <v>259056.8</v>
      </c>
    </row>
    <row r="52" spans="1:17" x14ac:dyDescent="0.35">
      <c r="A52" s="367"/>
      <c r="B52" s="367"/>
      <c r="C52" s="292" t="s">
        <v>66</v>
      </c>
      <c r="D52" s="286" t="s">
        <v>20</v>
      </c>
      <c r="E52" s="225">
        <v>12</v>
      </c>
      <c r="F52" s="224">
        <v>847127.82</v>
      </c>
      <c r="G52" s="224">
        <v>0</v>
      </c>
      <c r="H52" s="224">
        <v>0</v>
      </c>
      <c r="I52" s="224">
        <v>39000</v>
      </c>
      <c r="J52" s="224">
        <v>2030</v>
      </c>
      <c r="K52" s="224">
        <v>0</v>
      </c>
      <c r="L52" s="224">
        <v>0</v>
      </c>
      <c r="M52" s="224">
        <v>9625</v>
      </c>
      <c r="N52" s="224">
        <v>0</v>
      </c>
      <c r="O52" s="224">
        <v>100507.8</v>
      </c>
      <c r="P52" s="224">
        <v>69478</v>
      </c>
      <c r="Q52" s="224">
        <v>210963.22</v>
      </c>
    </row>
    <row r="53" spans="1:17" x14ac:dyDescent="0.35">
      <c r="A53" s="367"/>
      <c r="B53" s="367"/>
      <c r="C53" s="292" t="s">
        <v>282</v>
      </c>
      <c r="D53" s="286" t="s">
        <v>20</v>
      </c>
      <c r="E53" s="225">
        <v>17</v>
      </c>
      <c r="F53" s="224">
        <v>937756.77</v>
      </c>
      <c r="G53" s="224">
        <v>0</v>
      </c>
      <c r="H53" s="224">
        <v>0</v>
      </c>
      <c r="I53" s="224">
        <v>925</v>
      </c>
      <c r="J53" s="224">
        <v>770</v>
      </c>
      <c r="K53" s="224">
        <v>0</v>
      </c>
      <c r="L53" s="224">
        <v>0</v>
      </c>
      <c r="M53" s="224">
        <v>14500</v>
      </c>
      <c r="N53" s="224">
        <v>0</v>
      </c>
      <c r="O53" s="224">
        <v>108662</v>
      </c>
      <c r="P53" s="224">
        <v>67874</v>
      </c>
      <c r="Q53" s="224">
        <v>223802.32</v>
      </c>
    </row>
    <row r="54" spans="1:17" ht="15" thickBot="1" x14ac:dyDescent="0.4">
      <c r="A54" s="367"/>
      <c r="B54" s="368"/>
      <c r="C54" s="294" t="s">
        <v>65</v>
      </c>
      <c r="D54" s="287" t="s">
        <v>20</v>
      </c>
      <c r="E54" s="227">
        <v>10</v>
      </c>
      <c r="F54" s="228">
        <v>598852.01</v>
      </c>
      <c r="G54" s="228">
        <v>0</v>
      </c>
      <c r="H54" s="228">
        <v>0</v>
      </c>
      <c r="I54" s="228">
        <v>8500</v>
      </c>
      <c r="J54" s="228">
        <v>2178.8000000000002</v>
      </c>
      <c r="K54" s="228">
        <v>0</v>
      </c>
      <c r="L54" s="228">
        <v>0</v>
      </c>
      <c r="M54" s="228">
        <v>0</v>
      </c>
      <c r="N54" s="228">
        <v>0</v>
      </c>
      <c r="O54" s="228">
        <v>69877.8</v>
      </c>
      <c r="P54" s="228">
        <v>64786</v>
      </c>
      <c r="Q54" s="228">
        <v>145010.71</v>
      </c>
    </row>
    <row r="55" spans="1:17" x14ac:dyDescent="0.35">
      <c r="A55" s="367"/>
      <c r="B55" s="369">
        <v>2023</v>
      </c>
      <c r="C55" s="295" t="s">
        <v>283</v>
      </c>
      <c r="D55" s="285" t="s">
        <v>20</v>
      </c>
      <c r="E55" s="231">
        <v>18</v>
      </c>
      <c r="F55" s="230">
        <v>1446875.45</v>
      </c>
      <c r="G55" s="230">
        <v>0</v>
      </c>
      <c r="H55" s="230">
        <v>0</v>
      </c>
      <c r="I55" s="230">
        <v>16350</v>
      </c>
      <c r="J55" s="230">
        <v>0</v>
      </c>
      <c r="K55" s="230">
        <v>0</v>
      </c>
      <c r="L55" s="230">
        <v>0</v>
      </c>
      <c r="M55" s="230">
        <v>6375</v>
      </c>
      <c r="N55" s="230">
        <v>19500</v>
      </c>
      <c r="O55" s="230">
        <v>240212.94999999998</v>
      </c>
      <c r="P55" s="230">
        <v>126011</v>
      </c>
      <c r="Q55" s="230">
        <v>361327.98</v>
      </c>
    </row>
    <row r="56" spans="1:17" ht="29" x14ac:dyDescent="0.35">
      <c r="A56" s="367"/>
      <c r="B56" s="367"/>
      <c r="C56" s="292" t="s">
        <v>424</v>
      </c>
      <c r="D56" s="286" t="s">
        <v>23</v>
      </c>
      <c r="E56" s="225">
        <v>12</v>
      </c>
      <c r="F56" s="224">
        <v>1674102.54</v>
      </c>
      <c r="G56" s="224">
        <v>59434.97</v>
      </c>
      <c r="H56" s="224">
        <v>0</v>
      </c>
      <c r="I56" s="224">
        <v>191795</v>
      </c>
      <c r="J56" s="224">
        <v>0</v>
      </c>
      <c r="K56" s="224">
        <v>0</v>
      </c>
      <c r="L56" s="224">
        <v>0</v>
      </c>
      <c r="M56" s="224">
        <v>9750</v>
      </c>
      <c r="N56" s="224">
        <v>0</v>
      </c>
      <c r="O56" s="224">
        <v>368091.38</v>
      </c>
      <c r="P56" s="224">
        <v>163825</v>
      </c>
      <c r="Q56" s="224">
        <v>381106.89</v>
      </c>
    </row>
    <row r="57" spans="1:17" x14ac:dyDescent="0.35">
      <c r="A57" s="367"/>
      <c r="B57" s="367"/>
      <c r="C57" s="292" t="s">
        <v>284</v>
      </c>
      <c r="D57" s="286" t="s">
        <v>20</v>
      </c>
      <c r="E57" s="225">
        <v>17</v>
      </c>
      <c r="F57" s="224">
        <v>780608.88</v>
      </c>
      <c r="G57" s="224">
        <v>0</v>
      </c>
      <c r="H57" s="224">
        <v>0</v>
      </c>
      <c r="I57" s="224">
        <v>0</v>
      </c>
      <c r="J57" s="224">
        <v>0</v>
      </c>
      <c r="K57" s="224">
        <v>0</v>
      </c>
      <c r="L57" s="224">
        <v>0</v>
      </c>
      <c r="M57" s="224">
        <v>0</v>
      </c>
      <c r="N57" s="224">
        <v>0</v>
      </c>
      <c r="O57" s="224">
        <v>136692.38</v>
      </c>
      <c r="P57" s="224">
        <v>56898</v>
      </c>
      <c r="Q57" s="224">
        <v>193616.79</v>
      </c>
    </row>
    <row r="58" spans="1:17" x14ac:dyDescent="0.35">
      <c r="A58" s="367"/>
      <c r="B58" s="367"/>
      <c r="C58" s="292" t="s">
        <v>66</v>
      </c>
      <c r="D58" s="286" t="s">
        <v>20</v>
      </c>
      <c r="E58" s="225">
        <v>17</v>
      </c>
      <c r="F58" s="224">
        <v>1192537.3799999999</v>
      </c>
      <c r="G58" s="224">
        <v>0</v>
      </c>
      <c r="H58" s="224">
        <v>0</v>
      </c>
      <c r="I58" s="224">
        <v>8000</v>
      </c>
      <c r="J58" s="224">
        <v>0</v>
      </c>
      <c r="K58" s="224">
        <v>0</v>
      </c>
      <c r="L58" s="224">
        <v>0</v>
      </c>
      <c r="M58" s="224">
        <v>0</v>
      </c>
      <c r="N58" s="224">
        <v>0</v>
      </c>
      <c r="O58" s="224">
        <v>197374.83</v>
      </c>
      <c r="P58" s="224">
        <v>91870</v>
      </c>
      <c r="Q58" s="224">
        <v>295419.52000000002</v>
      </c>
    </row>
    <row r="59" spans="1:17" x14ac:dyDescent="0.35">
      <c r="A59" s="367"/>
      <c r="B59" s="367"/>
      <c r="C59" s="292" t="s">
        <v>282</v>
      </c>
      <c r="D59" s="286" t="s">
        <v>20</v>
      </c>
      <c r="E59" s="225">
        <v>25</v>
      </c>
      <c r="F59" s="224">
        <v>1310051.92</v>
      </c>
      <c r="G59" s="224">
        <v>0</v>
      </c>
      <c r="H59" s="224">
        <v>0</v>
      </c>
      <c r="I59" s="224">
        <v>500</v>
      </c>
      <c r="J59" s="224">
        <v>0</v>
      </c>
      <c r="K59" s="224">
        <v>0</v>
      </c>
      <c r="L59" s="224">
        <v>0</v>
      </c>
      <c r="M59" s="224">
        <v>0</v>
      </c>
      <c r="N59" s="224">
        <v>16200</v>
      </c>
      <c r="O59" s="224">
        <v>243831.11</v>
      </c>
      <c r="P59" s="224">
        <v>120751</v>
      </c>
      <c r="Q59" s="224">
        <v>331523.09000000003</v>
      </c>
    </row>
    <row r="60" spans="1:17" ht="15" thickBot="1" x14ac:dyDescent="0.4">
      <c r="A60" s="367"/>
      <c r="B60" s="368"/>
      <c r="C60" s="294" t="s">
        <v>65</v>
      </c>
      <c r="D60" s="287" t="s">
        <v>20</v>
      </c>
      <c r="E60" s="227">
        <v>9</v>
      </c>
      <c r="F60" s="228">
        <v>708441.15</v>
      </c>
      <c r="G60" s="228">
        <v>0</v>
      </c>
      <c r="H60" s="228">
        <v>0</v>
      </c>
      <c r="I60" s="228">
        <v>24000</v>
      </c>
      <c r="J60" s="228">
        <v>0</v>
      </c>
      <c r="K60" s="228">
        <v>0</v>
      </c>
      <c r="L60" s="228">
        <v>0</v>
      </c>
      <c r="M60" s="228">
        <v>0</v>
      </c>
      <c r="N60" s="228">
        <v>0</v>
      </c>
      <c r="O60" s="228">
        <v>134087.41999999998</v>
      </c>
      <c r="P60" s="228">
        <v>68524</v>
      </c>
      <c r="Q60" s="228">
        <v>180910.25</v>
      </c>
    </row>
    <row r="61" spans="1:17" x14ac:dyDescent="0.35">
      <c r="A61" s="367"/>
      <c r="B61" s="369">
        <v>2024</v>
      </c>
      <c r="C61" s="295" t="s">
        <v>285</v>
      </c>
      <c r="D61" s="285" t="s">
        <v>20</v>
      </c>
      <c r="E61" s="231">
        <v>18</v>
      </c>
      <c r="F61" s="230">
        <v>2226273.92</v>
      </c>
      <c r="G61" s="230">
        <v>0</v>
      </c>
      <c r="H61" s="230">
        <v>0</v>
      </c>
      <c r="I61" s="230">
        <v>14700.12</v>
      </c>
      <c r="J61" s="230">
        <v>0</v>
      </c>
      <c r="K61" s="230">
        <v>0</v>
      </c>
      <c r="L61" s="230">
        <v>0</v>
      </c>
      <c r="M61" s="230">
        <v>55100.2</v>
      </c>
      <c r="N61" s="230">
        <v>0</v>
      </c>
      <c r="O61" s="230">
        <v>259500.61000000002</v>
      </c>
      <c r="P61" s="230">
        <v>152268</v>
      </c>
      <c r="Q61" s="230">
        <v>515887.9</v>
      </c>
    </row>
    <row r="62" spans="1:17" ht="29" x14ac:dyDescent="0.35">
      <c r="A62" s="367"/>
      <c r="B62" s="367"/>
      <c r="C62" s="292" t="s">
        <v>425</v>
      </c>
      <c r="D62" s="286" t="s">
        <v>23</v>
      </c>
      <c r="E62" s="225">
        <v>11</v>
      </c>
      <c r="F62" s="224">
        <v>2141913.16</v>
      </c>
      <c r="G62" s="224">
        <v>77883.17</v>
      </c>
      <c r="H62" s="224">
        <v>0</v>
      </c>
      <c r="I62" s="224">
        <v>111566.82</v>
      </c>
      <c r="J62" s="224">
        <v>0</v>
      </c>
      <c r="K62" s="224">
        <v>0</v>
      </c>
      <c r="L62" s="224">
        <v>0</v>
      </c>
      <c r="M62" s="224">
        <v>0</v>
      </c>
      <c r="N62" s="224">
        <v>90000</v>
      </c>
      <c r="O62" s="224">
        <v>366562.15</v>
      </c>
      <c r="P62" s="224">
        <v>181803</v>
      </c>
      <c r="Q62" s="224">
        <v>506379.45</v>
      </c>
    </row>
    <row r="63" spans="1:17" x14ac:dyDescent="0.35">
      <c r="A63" s="367"/>
      <c r="B63" s="367"/>
      <c r="C63" s="292" t="s">
        <v>284</v>
      </c>
      <c r="D63" s="286" t="s">
        <v>20</v>
      </c>
      <c r="E63" s="225">
        <v>15</v>
      </c>
      <c r="F63" s="224">
        <v>587192.07999999996</v>
      </c>
      <c r="G63" s="224">
        <v>0</v>
      </c>
      <c r="H63" s="224">
        <v>0</v>
      </c>
      <c r="I63" s="224">
        <v>0</v>
      </c>
      <c r="J63" s="224">
        <v>0</v>
      </c>
      <c r="K63" s="224">
        <v>0</v>
      </c>
      <c r="L63" s="224">
        <v>0</v>
      </c>
      <c r="M63" s="224">
        <v>0</v>
      </c>
      <c r="N63" s="224">
        <v>0</v>
      </c>
      <c r="O63" s="224">
        <v>102734.33</v>
      </c>
      <c r="P63" s="224">
        <v>51979</v>
      </c>
      <c r="Q63" s="224">
        <v>145778.81</v>
      </c>
    </row>
    <row r="64" spans="1:17" x14ac:dyDescent="0.35">
      <c r="A64" s="367"/>
      <c r="B64" s="367"/>
      <c r="C64" s="292" t="s">
        <v>66</v>
      </c>
      <c r="D64" s="286" t="s">
        <v>20</v>
      </c>
      <c r="E64" s="225">
        <v>22</v>
      </c>
      <c r="F64" s="224">
        <v>1508573.84</v>
      </c>
      <c r="G64" s="224">
        <v>0</v>
      </c>
      <c r="H64" s="224">
        <v>0</v>
      </c>
      <c r="I64" s="224">
        <v>3000</v>
      </c>
      <c r="J64" s="224">
        <v>0</v>
      </c>
      <c r="K64" s="224">
        <v>0</v>
      </c>
      <c r="L64" s="224">
        <v>0</v>
      </c>
      <c r="M64" s="224">
        <v>0</v>
      </c>
      <c r="N64" s="224">
        <v>0</v>
      </c>
      <c r="O64" s="224">
        <v>238074</v>
      </c>
      <c r="P64" s="224">
        <v>130295</v>
      </c>
      <c r="Q64" s="224">
        <v>367382.62</v>
      </c>
    </row>
    <row r="65" spans="1:17" x14ac:dyDescent="0.35">
      <c r="A65" s="367"/>
      <c r="B65" s="367"/>
      <c r="C65" s="292" t="s">
        <v>286</v>
      </c>
      <c r="D65" s="286" t="s">
        <v>20</v>
      </c>
      <c r="E65" s="225">
        <v>20</v>
      </c>
      <c r="F65" s="224">
        <v>1012823.37</v>
      </c>
      <c r="G65" s="224">
        <v>0</v>
      </c>
      <c r="H65" s="224">
        <v>0</v>
      </c>
      <c r="I65" s="224">
        <v>0</v>
      </c>
      <c r="J65" s="224">
        <v>0</v>
      </c>
      <c r="K65" s="224">
        <v>0</v>
      </c>
      <c r="L65" s="224">
        <v>0</v>
      </c>
      <c r="M65" s="224">
        <v>11000</v>
      </c>
      <c r="N65" s="224">
        <v>0</v>
      </c>
      <c r="O65" s="224">
        <v>159028.14000000001</v>
      </c>
      <c r="P65" s="224">
        <v>95277</v>
      </c>
      <c r="Q65" s="224">
        <v>247423.85</v>
      </c>
    </row>
    <row r="66" spans="1:17" ht="15" thickBot="1" x14ac:dyDescent="0.4">
      <c r="A66" s="367"/>
      <c r="B66" s="368"/>
      <c r="C66" s="294" t="s">
        <v>65</v>
      </c>
      <c r="D66" s="287" t="s">
        <v>20</v>
      </c>
      <c r="E66" s="227">
        <v>9</v>
      </c>
      <c r="F66" s="228">
        <v>1001032.56</v>
      </c>
      <c r="G66" s="228">
        <v>0</v>
      </c>
      <c r="H66" s="228">
        <v>0</v>
      </c>
      <c r="I66" s="228">
        <v>666.67</v>
      </c>
      <c r="J66" s="228">
        <v>0</v>
      </c>
      <c r="K66" s="228">
        <v>0</v>
      </c>
      <c r="L66" s="228">
        <v>0</v>
      </c>
      <c r="M66" s="228">
        <v>0</v>
      </c>
      <c r="N66" s="228">
        <v>0</v>
      </c>
      <c r="O66" s="228">
        <v>142384.07</v>
      </c>
      <c r="P66" s="228">
        <v>71773</v>
      </c>
      <c r="Q66" s="228">
        <v>233288.74</v>
      </c>
    </row>
    <row r="67" spans="1:17" x14ac:dyDescent="0.35">
      <c r="A67" s="367"/>
      <c r="B67" s="366">
        <v>2025</v>
      </c>
      <c r="C67" s="293" t="s">
        <v>414</v>
      </c>
      <c r="D67" s="288" t="s">
        <v>23</v>
      </c>
      <c r="E67" s="236">
        <v>3</v>
      </c>
      <c r="F67" s="235">
        <v>952116.74</v>
      </c>
      <c r="G67" s="235">
        <v>0</v>
      </c>
      <c r="H67" s="235">
        <v>0</v>
      </c>
      <c r="I67" s="235">
        <v>0</v>
      </c>
      <c r="J67" s="235">
        <v>0</v>
      </c>
      <c r="K67" s="235">
        <v>0</v>
      </c>
      <c r="L67" s="235">
        <v>0</v>
      </c>
      <c r="M67" s="235">
        <v>0</v>
      </c>
      <c r="N67" s="235">
        <v>0</v>
      </c>
      <c r="O67" s="235">
        <v>48314.04</v>
      </c>
      <c r="P67" s="235">
        <v>35630.339999999997</v>
      </c>
      <c r="Q67" s="235">
        <v>184719.02000000002</v>
      </c>
    </row>
    <row r="68" spans="1:17" x14ac:dyDescent="0.35">
      <c r="A68" s="367"/>
      <c r="B68" s="367"/>
      <c r="C68" s="292" t="s">
        <v>288</v>
      </c>
      <c r="D68" s="286" t="s">
        <v>20</v>
      </c>
      <c r="E68" s="225">
        <v>22</v>
      </c>
      <c r="F68" s="224">
        <v>1883024.81</v>
      </c>
      <c r="G68" s="224">
        <v>0</v>
      </c>
      <c r="H68" s="224">
        <v>0</v>
      </c>
      <c r="I68" s="224">
        <v>0</v>
      </c>
      <c r="J68" s="224">
        <v>0</v>
      </c>
      <c r="K68" s="224">
        <v>0</v>
      </c>
      <c r="L68" s="224">
        <v>0</v>
      </c>
      <c r="M68" s="224">
        <v>19569.97</v>
      </c>
      <c r="N68" s="224">
        <v>0</v>
      </c>
      <c r="O68" s="224">
        <v>192183.15</v>
      </c>
      <c r="P68" s="224">
        <v>158288.35</v>
      </c>
      <c r="Q68" s="224">
        <v>430985.15</v>
      </c>
    </row>
    <row r="69" spans="1:17" ht="29" x14ac:dyDescent="0.35">
      <c r="A69" s="367"/>
      <c r="B69" s="367"/>
      <c r="C69" s="292" t="s">
        <v>406</v>
      </c>
      <c r="D69" s="286" t="s">
        <v>20</v>
      </c>
      <c r="E69" s="225">
        <v>9</v>
      </c>
      <c r="F69" s="224">
        <v>1320720.04</v>
      </c>
      <c r="G69" s="224">
        <v>0</v>
      </c>
      <c r="H69" s="224">
        <v>0</v>
      </c>
      <c r="I69" s="224">
        <v>0</v>
      </c>
      <c r="J69" s="224">
        <v>0</v>
      </c>
      <c r="K69" s="224">
        <v>0</v>
      </c>
      <c r="L69" s="224">
        <v>0</v>
      </c>
      <c r="M69" s="224">
        <v>0</v>
      </c>
      <c r="N69" s="224">
        <v>0</v>
      </c>
      <c r="O69" s="224">
        <v>158134.42000000001</v>
      </c>
      <c r="P69" s="224">
        <v>104404.17</v>
      </c>
      <c r="Q69" s="224">
        <v>313923.89</v>
      </c>
    </row>
    <row r="70" spans="1:17" x14ac:dyDescent="0.35">
      <c r="A70" s="367"/>
      <c r="B70" s="367"/>
      <c r="C70" s="292" t="s">
        <v>289</v>
      </c>
      <c r="D70" s="286" t="s">
        <v>20</v>
      </c>
      <c r="E70" s="225">
        <v>3</v>
      </c>
      <c r="F70" s="224">
        <v>500612.21</v>
      </c>
      <c r="G70" s="224">
        <v>0</v>
      </c>
      <c r="H70" s="224">
        <v>0</v>
      </c>
      <c r="I70" s="224">
        <v>0</v>
      </c>
      <c r="J70" s="224">
        <v>0</v>
      </c>
      <c r="K70" s="224">
        <v>0</v>
      </c>
      <c r="L70" s="224">
        <v>0</v>
      </c>
      <c r="M70" s="224">
        <v>0</v>
      </c>
      <c r="N70" s="224">
        <v>0</v>
      </c>
      <c r="O70" s="224">
        <v>66823.97</v>
      </c>
      <c r="P70" s="224">
        <v>28520.58</v>
      </c>
      <c r="Q70" s="224">
        <v>120564.66</v>
      </c>
    </row>
    <row r="71" spans="1:17" x14ac:dyDescent="0.35">
      <c r="A71" s="367"/>
      <c r="B71" s="367"/>
      <c r="C71" s="292" t="s">
        <v>284</v>
      </c>
      <c r="D71" s="286" t="s">
        <v>20</v>
      </c>
      <c r="E71" s="225">
        <v>14</v>
      </c>
      <c r="F71" s="224">
        <v>484924.99</v>
      </c>
      <c r="G71" s="224">
        <v>0</v>
      </c>
      <c r="H71" s="224">
        <v>0</v>
      </c>
      <c r="I71" s="224">
        <v>0</v>
      </c>
      <c r="J71" s="224">
        <v>0</v>
      </c>
      <c r="K71" s="224">
        <v>0</v>
      </c>
      <c r="L71" s="224">
        <v>0</v>
      </c>
      <c r="M71" s="224">
        <v>0</v>
      </c>
      <c r="N71" s="224">
        <v>0</v>
      </c>
      <c r="O71" s="224">
        <v>102458.82</v>
      </c>
      <c r="P71" s="224">
        <v>9452.77</v>
      </c>
      <c r="Q71" s="224">
        <v>118331.97</v>
      </c>
    </row>
    <row r="72" spans="1:17" x14ac:dyDescent="0.35">
      <c r="A72" s="367"/>
      <c r="B72" s="367"/>
      <c r="C72" s="292" t="s">
        <v>66</v>
      </c>
      <c r="D72" s="286" t="s">
        <v>20</v>
      </c>
      <c r="E72" s="225">
        <v>23</v>
      </c>
      <c r="F72" s="224">
        <v>1200006.69</v>
      </c>
      <c r="G72" s="224">
        <v>0</v>
      </c>
      <c r="H72" s="224">
        <v>0</v>
      </c>
      <c r="I72" s="224">
        <v>0</v>
      </c>
      <c r="J72" s="224">
        <v>0</v>
      </c>
      <c r="K72" s="224">
        <v>0</v>
      </c>
      <c r="L72" s="224">
        <v>0</v>
      </c>
      <c r="M72" s="224">
        <v>7283.49</v>
      </c>
      <c r="N72" s="224">
        <v>0</v>
      </c>
      <c r="O72" s="224">
        <v>160380.16</v>
      </c>
      <c r="P72" s="224">
        <v>129301.14</v>
      </c>
      <c r="Q72" s="224">
        <v>296016.44</v>
      </c>
    </row>
    <row r="73" spans="1:17" x14ac:dyDescent="0.35">
      <c r="A73" s="367"/>
      <c r="B73" s="367"/>
      <c r="C73" s="292" t="s">
        <v>286</v>
      </c>
      <c r="D73" s="286" t="s">
        <v>20</v>
      </c>
      <c r="E73" s="225">
        <v>13</v>
      </c>
      <c r="F73" s="224">
        <v>765069.82</v>
      </c>
      <c r="G73" s="224">
        <v>0</v>
      </c>
      <c r="H73" s="224">
        <v>0</v>
      </c>
      <c r="I73" s="224">
        <v>0</v>
      </c>
      <c r="J73" s="224">
        <v>0</v>
      </c>
      <c r="K73" s="224">
        <v>0</v>
      </c>
      <c r="L73" s="224">
        <v>0</v>
      </c>
      <c r="M73" s="224">
        <v>5189.7</v>
      </c>
      <c r="N73" s="224">
        <v>0</v>
      </c>
      <c r="O73" s="224">
        <v>98173.3</v>
      </c>
      <c r="P73" s="224">
        <v>70270.210000000006</v>
      </c>
      <c r="Q73" s="224">
        <v>186203.59</v>
      </c>
    </row>
    <row r="74" spans="1:17" x14ac:dyDescent="0.35">
      <c r="A74" s="367"/>
      <c r="B74" s="367"/>
      <c r="C74" s="292" t="s">
        <v>290</v>
      </c>
      <c r="D74" s="286" t="s">
        <v>20</v>
      </c>
      <c r="E74" s="225">
        <v>20</v>
      </c>
      <c r="F74" s="224">
        <v>1430544.88</v>
      </c>
      <c r="G74" s="224">
        <v>0</v>
      </c>
      <c r="H74" s="224">
        <v>0</v>
      </c>
      <c r="I74" s="224">
        <v>0</v>
      </c>
      <c r="J74" s="224">
        <v>0</v>
      </c>
      <c r="K74" s="224">
        <v>0</v>
      </c>
      <c r="L74" s="224">
        <v>0</v>
      </c>
      <c r="M74" s="224">
        <v>0</v>
      </c>
      <c r="N74" s="224">
        <v>0</v>
      </c>
      <c r="O74" s="224">
        <v>201477.34</v>
      </c>
      <c r="P74" s="224">
        <v>106519.41</v>
      </c>
      <c r="Q74" s="224">
        <v>339084.43</v>
      </c>
    </row>
    <row r="75" spans="1:17" ht="15" thickBot="1" x14ac:dyDescent="0.4">
      <c r="A75" s="368"/>
      <c r="B75" s="368"/>
      <c r="C75" s="294" t="s">
        <v>291</v>
      </c>
      <c r="D75" s="287" t="s">
        <v>20</v>
      </c>
      <c r="E75" s="227">
        <v>7</v>
      </c>
      <c r="F75" s="228">
        <v>686070.18</v>
      </c>
      <c r="G75" s="228">
        <v>0</v>
      </c>
      <c r="H75" s="228">
        <v>0</v>
      </c>
      <c r="I75" s="228">
        <v>0</v>
      </c>
      <c r="J75" s="228">
        <v>0</v>
      </c>
      <c r="K75" s="228">
        <v>0</v>
      </c>
      <c r="L75" s="228">
        <v>0</v>
      </c>
      <c r="M75" s="228">
        <v>14346.03</v>
      </c>
      <c r="N75" s="228">
        <v>0</v>
      </c>
      <c r="O75" s="228">
        <v>67915.28</v>
      </c>
      <c r="P75" s="228">
        <v>57729.02</v>
      </c>
      <c r="Q75" s="228">
        <v>161631.87</v>
      </c>
    </row>
    <row r="76" spans="1:17" x14ac:dyDescent="0.35">
      <c r="A76" s="369" t="s">
        <v>292</v>
      </c>
      <c r="B76" s="369">
        <v>2020</v>
      </c>
      <c r="C76" s="295" t="s">
        <v>287</v>
      </c>
      <c r="D76" s="285" t="s">
        <v>20</v>
      </c>
      <c r="E76" s="231">
        <v>3</v>
      </c>
      <c r="F76" s="230">
        <v>262016.66</v>
      </c>
      <c r="G76" s="230">
        <v>42513.34</v>
      </c>
      <c r="H76" s="230">
        <v>0</v>
      </c>
      <c r="I76" s="230">
        <v>0</v>
      </c>
      <c r="J76" s="230">
        <v>82254</v>
      </c>
      <c r="K76" s="230">
        <v>0</v>
      </c>
      <c r="L76" s="230">
        <v>8000</v>
      </c>
      <c r="M76" s="230">
        <v>52348.35</v>
      </c>
      <c r="N76" s="230">
        <v>40109.96</v>
      </c>
      <c r="O76" s="230">
        <v>6787.99</v>
      </c>
      <c r="P76" s="230">
        <v>39025.9</v>
      </c>
      <c r="Q76" s="230">
        <v>74787.58</v>
      </c>
    </row>
    <row r="77" spans="1:17" x14ac:dyDescent="0.35">
      <c r="A77" s="367"/>
      <c r="B77" s="367"/>
      <c r="C77" s="292" t="s">
        <v>293</v>
      </c>
      <c r="D77" s="286" t="s">
        <v>20</v>
      </c>
      <c r="E77" s="225">
        <v>18</v>
      </c>
      <c r="F77" s="224">
        <v>1186739.6600000001</v>
      </c>
      <c r="G77" s="224">
        <v>220109.69</v>
      </c>
      <c r="H77" s="224">
        <v>0</v>
      </c>
      <c r="I77" s="224">
        <v>0</v>
      </c>
      <c r="J77" s="224">
        <v>385598</v>
      </c>
      <c r="K77" s="224">
        <v>0</v>
      </c>
      <c r="L77" s="224">
        <v>38000</v>
      </c>
      <c r="M77" s="224">
        <v>33354.58</v>
      </c>
      <c r="N77" s="224">
        <v>0</v>
      </c>
      <c r="O77" s="224">
        <v>43149.53</v>
      </c>
      <c r="P77" s="224">
        <v>155088.01999999999</v>
      </c>
      <c r="Q77" s="224">
        <v>386039.85</v>
      </c>
    </row>
    <row r="78" spans="1:17" x14ac:dyDescent="0.35">
      <c r="A78" s="367"/>
      <c r="B78" s="367"/>
      <c r="C78" s="292" t="s">
        <v>272</v>
      </c>
      <c r="D78" s="286" t="s">
        <v>20</v>
      </c>
      <c r="E78" s="225">
        <v>32</v>
      </c>
      <c r="F78" s="224">
        <v>1430972.68</v>
      </c>
      <c r="G78" s="224">
        <v>172491</v>
      </c>
      <c r="H78" s="224">
        <v>0</v>
      </c>
      <c r="I78" s="224">
        <v>0</v>
      </c>
      <c r="J78" s="224">
        <v>455714</v>
      </c>
      <c r="K78" s="224">
        <v>0</v>
      </c>
      <c r="L78" s="224">
        <v>48000</v>
      </c>
      <c r="M78" s="224">
        <v>67714.649999999994</v>
      </c>
      <c r="N78" s="224">
        <v>16527</v>
      </c>
      <c r="O78" s="224">
        <v>72401.41</v>
      </c>
      <c r="P78" s="224">
        <v>151040.48000000001</v>
      </c>
      <c r="Q78" s="224">
        <v>446389.38</v>
      </c>
    </row>
    <row r="79" spans="1:17" x14ac:dyDescent="0.35">
      <c r="A79" s="367"/>
      <c r="B79" s="367"/>
      <c r="C79" s="292" t="s">
        <v>294</v>
      </c>
      <c r="D79" s="286" t="s">
        <v>20</v>
      </c>
      <c r="E79" s="225">
        <v>12</v>
      </c>
      <c r="F79" s="224">
        <v>961957.57</v>
      </c>
      <c r="G79" s="224">
        <v>187192.28</v>
      </c>
      <c r="H79" s="224">
        <v>0</v>
      </c>
      <c r="I79" s="224">
        <v>0</v>
      </c>
      <c r="J79" s="224">
        <v>317439</v>
      </c>
      <c r="K79" s="224">
        <v>0</v>
      </c>
      <c r="L79" s="224">
        <v>29000</v>
      </c>
      <c r="M79" s="224">
        <v>63143.15</v>
      </c>
      <c r="N79" s="224">
        <v>0</v>
      </c>
      <c r="O79" s="224">
        <v>26313.23</v>
      </c>
      <c r="P79" s="224">
        <v>104331.03</v>
      </c>
      <c r="Q79" s="224">
        <v>302802.74</v>
      </c>
    </row>
    <row r="80" spans="1:17" x14ac:dyDescent="0.35">
      <c r="A80" s="367"/>
      <c r="B80" s="367"/>
      <c r="C80" s="292" t="s">
        <v>295</v>
      </c>
      <c r="D80" s="286" t="s">
        <v>20</v>
      </c>
      <c r="E80" s="225">
        <v>49</v>
      </c>
      <c r="F80" s="224">
        <v>1919962.16</v>
      </c>
      <c r="G80" s="224">
        <v>139608.79</v>
      </c>
      <c r="H80" s="224">
        <v>0</v>
      </c>
      <c r="I80" s="224">
        <v>0</v>
      </c>
      <c r="J80" s="224">
        <v>631826</v>
      </c>
      <c r="K80" s="224">
        <v>0</v>
      </c>
      <c r="L80" s="224">
        <v>64000</v>
      </c>
      <c r="M80" s="224">
        <v>45806.67</v>
      </c>
      <c r="N80" s="224">
        <v>0</v>
      </c>
      <c r="O80" s="224">
        <v>81525.87</v>
      </c>
      <c r="P80" s="224">
        <v>136893.92000000001</v>
      </c>
      <c r="Q80" s="224">
        <v>572622.13</v>
      </c>
    </row>
    <row r="81" spans="1:17" x14ac:dyDescent="0.35">
      <c r="A81" s="367"/>
      <c r="B81" s="367"/>
      <c r="C81" s="292" t="s">
        <v>296</v>
      </c>
      <c r="D81" s="286" t="s">
        <v>20</v>
      </c>
      <c r="E81" s="225">
        <v>3</v>
      </c>
      <c r="F81" s="224">
        <v>77605</v>
      </c>
      <c r="G81" s="224">
        <v>15122.6</v>
      </c>
      <c r="H81" s="224">
        <v>0</v>
      </c>
      <c r="I81" s="224">
        <v>0</v>
      </c>
      <c r="J81" s="224">
        <v>23698</v>
      </c>
      <c r="K81" s="224">
        <v>0</v>
      </c>
      <c r="L81" s="224">
        <v>0</v>
      </c>
      <c r="M81" s="224">
        <v>0</v>
      </c>
      <c r="N81" s="224">
        <v>0</v>
      </c>
      <c r="O81" s="224">
        <v>1299.48</v>
      </c>
      <c r="P81" s="224">
        <v>9256.09</v>
      </c>
      <c r="Q81" s="224">
        <v>23074.65</v>
      </c>
    </row>
    <row r="82" spans="1:17" x14ac:dyDescent="0.35">
      <c r="A82" s="367"/>
      <c r="B82" s="367"/>
      <c r="C82" s="292" t="s">
        <v>190</v>
      </c>
      <c r="D82" s="286" t="s">
        <v>20</v>
      </c>
      <c r="E82" s="225">
        <v>3</v>
      </c>
      <c r="F82" s="224">
        <v>116431.67</v>
      </c>
      <c r="G82" s="224">
        <v>11225.93</v>
      </c>
      <c r="H82" s="224">
        <v>0</v>
      </c>
      <c r="I82" s="224">
        <v>0</v>
      </c>
      <c r="J82" s="224">
        <v>38828</v>
      </c>
      <c r="K82" s="224">
        <v>0</v>
      </c>
      <c r="L82" s="224">
        <v>6000</v>
      </c>
      <c r="M82" s="224">
        <v>12690.38</v>
      </c>
      <c r="N82" s="224">
        <v>0</v>
      </c>
      <c r="O82" s="224">
        <v>10730.18</v>
      </c>
      <c r="P82" s="224">
        <v>11788.66</v>
      </c>
      <c r="Q82" s="224">
        <v>36845.370000000003</v>
      </c>
    </row>
    <row r="83" spans="1:17" x14ac:dyDescent="0.35">
      <c r="A83" s="367"/>
      <c r="B83" s="367"/>
      <c r="C83" s="292" t="s">
        <v>66</v>
      </c>
      <c r="D83" s="286" t="s">
        <v>20</v>
      </c>
      <c r="E83" s="225">
        <v>38</v>
      </c>
      <c r="F83" s="224">
        <v>2010642.79</v>
      </c>
      <c r="G83" s="224">
        <v>339762.98</v>
      </c>
      <c r="H83" s="224">
        <v>0</v>
      </c>
      <c r="I83" s="224">
        <v>0</v>
      </c>
      <c r="J83" s="224">
        <v>625405</v>
      </c>
      <c r="K83" s="224">
        <v>0</v>
      </c>
      <c r="L83" s="224">
        <v>47000</v>
      </c>
      <c r="M83" s="224">
        <v>82306.649999999994</v>
      </c>
      <c r="N83" s="224">
        <v>44894.92</v>
      </c>
      <c r="O83" s="224">
        <v>84768.819999999992</v>
      </c>
      <c r="P83" s="224">
        <v>269833.84999999998</v>
      </c>
      <c r="Q83" s="224">
        <v>630750.94999999995</v>
      </c>
    </row>
    <row r="84" spans="1:17" x14ac:dyDescent="0.35">
      <c r="A84" s="367"/>
      <c r="B84" s="367"/>
      <c r="C84" s="292" t="s">
        <v>273</v>
      </c>
      <c r="D84" s="286" t="s">
        <v>20</v>
      </c>
      <c r="E84" s="225">
        <v>17</v>
      </c>
      <c r="F84" s="224">
        <v>818632.32</v>
      </c>
      <c r="G84" s="224">
        <v>137837.97</v>
      </c>
      <c r="H84" s="224">
        <v>0</v>
      </c>
      <c r="I84" s="224">
        <v>0</v>
      </c>
      <c r="J84" s="224">
        <v>247664</v>
      </c>
      <c r="K84" s="224">
        <v>0</v>
      </c>
      <c r="L84" s="224">
        <v>14000</v>
      </c>
      <c r="M84" s="224">
        <v>25456</v>
      </c>
      <c r="N84" s="224">
        <v>20465</v>
      </c>
      <c r="O84" s="224">
        <v>37777.199999999997</v>
      </c>
      <c r="P84" s="224">
        <v>110963.32</v>
      </c>
      <c r="Q84" s="224">
        <v>251102.51</v>
      </c>
    </row>
    <row r="85" spans="1:17" ht="15" thickBot="1" x14ac:dyDescent="0.4">
      <c r="A85" s="367"/>
      <c r="B85" s="368"/>
      <c r="C85" s="294" t="s">
        <v>426</v>
      </c>
      <c r="D85" s="287" t="s">
        <v>321</v>
      </c>
      <c r="E85" s="227">
        <v>8</v>
      </c>
      <c r="F85" s="228">
        <v>843632.01</v>
      </c>
      <c r="G85" s="228">
        <v>141924.48000000001</v>
      </c>
      <c r="H85" s="228">
        <v>0</v>
      </c>
      <c r="I85" s="228">
        <v>0</v>
      </c>
      <c r="J85" s="228">
        <v>100372</v>
      </c>
      <c r="K85" s="228">
        <v>0</v>
      </c>
      <c r="L85" s="228">
        <v>12000</v>
      </c>
      <c r="M85" s="228">
        <v>6019.2</v>
      </c>
      <c r="N85" s="228">
        <v>0</v>
      </c>
      <c r="O85" s="228">
        <v>19014.7</v>
      </c>
      <c r="P85" s="228">
        <v>87748.39</v>
      </c>
      <c r="Q85" s="228">
        <v>176033.03</v>
      </c>
    </row>
    <row r="86" spans="1:17" x14ac:dyDescent="0.35">
      <c r="A86" s="367"/>
      <c r="B86" s="369">
        <v>2021</v>
      </c>
      <c r="C86" s="295" t="s">
        <v>293</v>
      </c>
      <c r="D86" s="285" t="s">
        <v>20</v>
      </c>
      <c r="E86" s="231">
        <v>19</v>
      </c>
      <c r="F86" s="230">
        <v>1266398.3199999998</v>
      </c>
      <c r="G86" s="230">
        <v>209114.11</v>
      </c>
      <c r="H86" s="230">
        <v>0</v>
      </c>
      <c r="I86" s="230">
        <v>0</v>
      </c>
      <c r="J86" s="230">
        <v>307978</v>
      </c>
      <c r="K86" s="230">
        <v>0</v>
      </c>
      <c r="L86" s="230">
        <v>42500</v>
      </c>
      <c r="M86" s="230">
        <v>64660.58</v>
      </c>
      <c r="N86" s="230">
        <v>0</v>
      </c>
      <c r="O86" s="230">
        <v>34013.660000000003</v>
      </c>
      <c r="P86" s="230">
        <v>161555</v>
      </c>
      <c r="Q86" s="230">
        <v>390898.54</v>
      </c>
    </row>
    <row r="87" spans="1:17" x14ac:dyDescent="0.35">
      <c r="A87" s="367"/>
      <c r="B87" s="367"/>
      <c r="C87" s="292" t="s">
        <v>272</v>
      </c>
      <c r="D87" s="286" t="s">
        <v>20</v>
      </c>
      <c r="E87" s="225">
        <v>51</v>
      </c>
      <c r="F87" s="224">
        <v>2435067.81</v>
      </c>
      <c r="G87" s="224">
        <v>268737.78000000003</v>
      </c>
      <c r="H87" s="224">
        <v>0</v>
      </c>
      <c r="I87" s="224">
        <v>0</v>
      </c>
      <c r="J87" s="224">
        <v>592031</v>
      </c>
      <c r="K87" s="224">
        <v>0</v>
      </c>
      <c r="L87" s="224">
        <v>85500</v>
      </c>
      <c r="M87" s="224">
        <v>24882.67</v>
      </c>
      <c r="N87" s="224">
        <v>17400</v>
      </c>
      <c r="O87" s="224">
        <v>139076.14000000001</v>
      </c>
      <c r="P87" s="224">
        <v>272588.89</v>
      </c>
      <c r="Q87" s="224">
        <v>724208.15</v>
      </c>
    </row>
    <row r="88" spans="1:17" x14ac:dyDescent="0.35">
      <c r="A88" s="367"/>
      <c r="B88" s="367"/>
      <c r="C88" s="292" t="s">
        <v>294</v>
      </c>
      <c r="D88" s="286" t="s">
        <v>20</v>
      </c>
      <c r="E88" s="225">
        <v>12</v>
      </c>
      <c r="F88" s="224">
        <v>1095728.3400000001</v>
      </c>
      <c r="G88" s="224">
        <v>215867.66</v>
      </c>
      <c r="H88" s="224">
        <v>0</v>
      </c>
      <c r="I88" s="224">
        <v>0</v>
      </c>
      <c r="J88" s="224">
        <v>262444</v>
      </c>
      <c r="K88" s="224">
        <v>0</v>
      </c>
      <c r="L88" s="224">
        <v>39000</v>
      </c>
      <c r="M88" s="224">
        <v>64050.720000000001</v>
      </c>
      <c r="N88" s="224">
        <v>0</v>
      </c>
      <c r="O88" s="224">
        <v>19530.41</v>
      </c>
      <c r="P88" s="224">
        <v>125038.18</v>
      </c>
      <c r="Q88" s="224">
        <v>326737.2</v>
      </c>
    </row>
    <row r="89" spans="1:17" x14ac:dyDescent="0.35">
      <c r="A89" s="367"/>
      <c r="B89" s="367"/>
      <c r="C89" s="292" t="s">
        <v>298</v>
      </c>
      <c r="D89" s="286" t="s">
        <v>20</v>
      </c>
      <c r="E89" s="225">
        <v>45</v>
      </c>
      <c r="F89" s="224">
        <v>1773703.98</v>
      </c>
      <c r="G89" s="224">
        <v>168075.88</v>
      </c>
      <c r="H89" s="224">
        <v>0</v>
      </c>
      <c r="I89" s="224">
        <v>0</v>
      </c>
      <c r="J89" s="224">
        <v>439632</v>
      </c>
      <c r="K89" s="224">
        <v>0</v>
      </c>
      <c r="L89" s="224">
        <v>61000</v>
      </c>
      <c r="M89" s="224">
        <v>21893.34</v>
      </c>
      <c r="N89" s="224">
        <v>0</v>
      </c>
      <c r="O89" s="224">
        <v>105499.54000000001</v>
      </c>
      <c r="P89" s="224">
        <v>160794.56</v>
      </c>
      <c r="Q89" s="224">
        <v>523770.67</v>
      </c>
    </row>
    <row r="90" spans="1:17" x14ac:dyDescent="0.35">
      <c r="A90" s="367"/>
      <c r="B90" s="367"/>
      <c r="C90" s="292" t="s">
        <v>296</v>
      </c>
      <c r="D90" s="286" t="s">
        <v>20</v>
      </c>
      <c r="E90" s="225">
        <v>4</v>
      </c>
      <c r="F90" s="224">
        <v>128312</v>
      </c>
      <c r="G90" s="224">
        <v>24780.91</v>
      </c>
      <c r="H90" s="224">
        <v>0</v>
      </c>
      <c r="I90" s="224">
        <v>0</v>
      </c>
      <c r="J90" s="224">
        <v>30564</v>
      </c>
      <c r="K90" s="224">
        <v>0</v>
      </c>
      <c r="L90" s="224">
        <v>3000</v>
      </c>
      <c r="M90" s="224">
        <v>5191.6499999999996</v>
      </c>
      <c r="N90" s="224">
        <v>0</v>
      </c>
      <c r="O90" s="224">
        <v>2635.5</v>
      </c>
      <c r="P90" s="224">
        <v>13856.67</v>
      </c>
      <c r="Q90" s="224">
        <v>37379.160000000003</v>
      </c>
    </row>
    <row r="91" spans="1:17" x14ac:dyDescent="0.35">
      <c r="A91" s="367"/>
      <c r="B91" s="367"/>
      <c r="C91" s="292" t="s">
        <v>190</v>
      </c>
      <c r="D91" s="286" t="s">
        <v>20</v>
      </c>
      <c r="E91" s="225">
        <v>6</v>
      </c>
      <c r="F91" s="224">
        <v>230920</v>
      </c>
      <c r="G91" s="224">
        <v>21634.799999999999</v>
      </c>
      <c r="H91" s="224">
        <v>0</v>
      </c>
      <c r="I91" s="224">
        <v>0</v>
      </c>
      <c r="J91" s="224">
        <v>57532</v>
      </c>
      <c r="K91" s="224">
        <v>0</v>
      </c>
      <c r="L91" s="224">
        <v>8000</v>
      </c>
      <c r="M91" s="224">
        <v>8480</v>
      </c>
      <c r="N91" s="224">
        <v>0</v>
      </c>
      <c r="O91" s="224">
        <v>13413.32</v>
      </c>
      <c r="P91" s="224">
        <v>21999.72</v>
      </c>
      <c r="Q91" s="224">
        <v>68536.679999999993</v>
      </c>
    </row>
    <row r="92" spans="1:17" x14ac:dyDescent="0.35">
      <c r="A92" s="367"/>
      <c r="B92" s="367"/>
      <c r="C92" s="292" t="s">
        <v>66</v>
      </c>
      <c r="D92" s="286" t="s">
        <v>20</v>
      </c>
      <c r="E92" s="225">
        <v>36</v>
      </c>
      <c r="F92" s="224">
        <v>2312827.9900000002</v>
      </c>
      <c r="G92" s="224">
        <v>392119.17</v>
      </c>
      <c r="H92" s="224">
        <v>0</v>
      </c>
      <c r="I92" s="224">
        <v>0</v>
      </c>
      <c r="J92" s="224">
        <v>560675</v>
      </c>
      <c r="K92" s="224">
        <v>0</v>
      </c>
      <c r="L92" s="224">
        <v>58500</v>
      </c>
      <c r="M92" s="224">
        <v>31592.16</v>
      </c>
      <c r="N92" s="224">
        <v>0</v>
      </c>
      <c r="O92" s="224">
        <v>70830.319999999992</v>
      </c>
      <c r="P92" s="224">
        <v>256533.17</v>
      </c>
      <c r="Q92" s="224">
        <v>686625.9</v>
      </c>
    </row>
    <row r="93" spans="1:17" x14ac:dyDescent="0.35">
      <c r="A93" s="367"/>
      <c r="B93" s="367"/>
      <c r="C93" s="292" t="s">
        <v>273</v>
      </c>
      <c r="D93" s="286" t="s">
        <v>20</v>
      </c>
      <c r="E93" s="225">
        <v>16</v>
      </c>
      <c r="F93" s="224">
        <v>876683.01</v>
      </c>
      <c r="G93" s="224">
        <v>153974.18</v>
      </c>
      <c r="H93" s="224">
        <v>0</v>
      </c>
      <c r="I93" s="224">
        <v>0</v>
      </c>
      <c r="J93" s="224">
        <v>211188</v>
      </c>
      <c r="K93" s="224">
        <v>0</v>
      </c>
      <c r="L93" s="224">
        <v>22000</v>
      </c>
      <c r="M93" s="224">
        <v>87119.94</v>
      </c>
      <c r="N93" s="224">
        <v>0</v>
      </c>
      <c r="O93" s="224">
        <v>24294.62</v>
      </c>
      <c r="P93" s="224">
        <v>98175.86</v>
      </c>
      <c r="Q93" s="224">
        <v>259375.93</v>
      </c>
    </row>
    <row r="94" spans="1:17" x14ac:dyDescent="0.35">
      <c r="A94" s="367"/>
      <c r="B94" s="367"/>
      <c r="C94" s="292" t="s">
        <v>427</v>
      </c>
      <c r="D94" s="286" t="s">
        <v>20</v>
      </c>
      <c r="E94" s="225">
        <v>4</v>
      </c>
      <c r="F94" s="224">
        <v>347137.33</v>
      </c>
      <c r="G94" s="224">
        <v>57985.1</v>
      </c>
      <c r="H94" s="224">
        <v>0</v>
      </c>
      <c r="I94" s="224">
        <v>0</v>
      </c>
      <c r="J94" s="224">
        <v>87968</v>
      </c>
      <c r="K94" s="224">
        <v>0</v>
      </c>
      <c r="L94" s="224">
        <v>16000</v>
      </c>
      <c r="M94" s="224">
        <v>0</v>
      </c>
      <c r="N94" s="224">
        <v>0</v>
      </c>
      <c r="O94" s="224">
        <v>1649.89</v>
      </c>
      <c r="P94" s="224">
        <v>40060.870000000003</v>
      </c>
      <c r="Q94" s="224">
        <v>91864.97</v>
      </c>
    </row>
    <row r="95" spans="1:17" ht="15" thickBot="1" x14ac:dyDescent="0.4">
      <c r="A95" s="367"/>
      <c r="B95" s="368"/>
      <c r="C95" s="294" t="s">
        <v>428</v>
      </c>
      <c r="D95" s="287" t="s">
        <v>321</v>
      </c>
      <c r="E95" s="227">
        <v>6</v>
      </c>
      <c r="F95" s="228">
        <v>731014.36</v>
      </c>
      <c r="G95" s="228">
        <v>127459.5</v>
      </c>
      <c r="H95" s="228">
        <v>0</v>
      </c>
      <c r="I95" s="228">
        <v>0</v>
      </c>
      <c r="J95" s="228">
        <v>47807</v>
      </c>
      <c r="K95" s="228">
        <v>0</v>
      </c>
      <c r="L95" s="228">
        <v>6000</v>
      </c>
      <c r="M95" s="228">
        <v>87885.38</v>
      </c>
      <c r="N95" s="228">
        <v>0</v>
      </c>
      <c r="O95" s="228">
        <v>11024.920000000002</v>
      </c>
      <c r="P95" s="228">
        <v>28443.11</v>
      </c>
      <c r="Q95" s="228">
        <v>124714.01000000001</v>
      </c>
    </row>
    <row r="96" spans="1:17" x14ac:dyDescent="0.35">
      <c r="A96" s="367"/>
      <c r="B96" s="369">
        <v>2022</v>
      </c>
      <c r="C96" s="295" t="s">
        <v>293</v>
      </c>
      <c r="D96" s="285" t="s">
        <v>20</v>
      </c>
      <c r="E96" s="231">
        <v>21</v>
      </c>
      <c r="F96" s="230">
        <v>1692079.49</v>
      </c>
      <c r="G96" s="230">
        <v>308842.84000000003</v>
      </c>
      <c r="H96" s="230">
        <v>0</v>
      </c>
      <c r="I96" s="230">
        <v>0</v>
      </c>
      <c r="J96" s="230">
        <v>255119</v>
      </c>
      <c r="K96" s="230">
        <v>0</v>
      </c>
      <c r="L96" s="230">
        <v>61000</v>
      </c>
      <c r="M96" s="230">
        <v>56993.33</v>
      </c>
      <c r="N96" s="230">
        <v>62257.87</v>
      </c>
      <c r="O96" s="230">
        <v>102020.42</v>
      </c>
      <c r="P96" s="230">
        <v>170131.15</v>
      </c>
      <c r="Q96" s="230">
        <v>487623.99</v>
      </c>
    </row>
    <row r="97" spans="1:17" x14ac:dyDescent="0.35">
      <c r="A97" s="367"/>
      <c r="B97" s="367"/>
      <c r="C97" s="292" t="s">
        <v>272</v>
      </c>
      <c r="D97" s="286" t="s">
        <v>20</v>
      </c>
      <c r="E97" s="225">
        <v>46</v>
      </c>
      <c r="F97" s="224">
        <v>2357063.96</v>
      </c>
      <c r="G97" s="224">
        <v>231985.03</v>
      </c>
      <c r="H97" s="224">
        <v>0</v>
      </c>
      <c r="I97" s="224">
        <v>0</v>
      </c>
      <c r="J97" s="224">
        <v>328066</v>
      </c>
      <c r="K97" s="224">
        <v>0</v>
      </c>
      <c r="L97" s="224">
        <v>77000</v>
      </c>
      <c r="M97" s="224">
        <v>51971.67</v>
      </c>
      <c r="N97" s="224">
        <v>0</v>
      </c>
      <c r="O97" s="224">
        <v>212941.28</v>
      </c>
      <c r="P97" s="224">
        <v>233251.32</v>
      </c>
      <c r="Q97" s="224">
        <v>655168.31999999995</v>
      </c>
    </row>
    <row r="98" spans="1:17" x14ac:dyDescent="0.35">
      <c r="A98" s="367"/>
      <c r="B98" s="367"/>
      <c r="C98" s="292" t="s">
        <v>294</v>
      </c>
      <c r="D98" s="286" t="s">
        <v>20</v>
      </c>
      <c r="E98" s="225">
        <v>13</v>
      </c>
      <c r="F98" s="224">
        <v>1331351.44</v>
      </c>
      <c r="G98" s="224">
        <v>263798.28999999998</v>
      </c>
      <c r="H98" s="224">
        <v>0</v>
      </c>
      <c r="I98" s="224">
        <v>0</v>
      </c>
      <c r="J98" s="224">
        <v>199865</v>
      </c>
      <c r="K98" s="224">
        <v>0</v>
      </c>
      <c r="L98" s="224">
        <v>49000</v>
      </c>
      <c r="M98" s="224">
        <v>35064.080000000002</v>
      </c>
      <c r="N98" s="224">
        <v>80148</v>
      </c>
      <c r="O98" s="224">
        <v>81525.600000000006</v>
      </c>
      <c r="P98" s="224">
        <v>143748.4</v>
      </c>
      <c r="Q98" s="224">
        <v>383045.65</v>
      </c>
    </row>
    <row r="99" spans="1:17" x14ac:dyDescent="0.35">
      <c r="A99" s="367"/>
      <c r="B99" s="367"/>
      <c r="C99" s="292" t="s">
        <v>298</v>
      </c>
      <c r="D99" s="286" t="s">
        <v>20</v>
      </c>
      <c r="E99" s="225">
        <v>54</v>
      </c>
      <c r="F99" s="224">
        <v>2488528.44</v>
      </c>
      <c r="G99" s="224">
        <v>189604.13</v>
      </c>
      <c r="H99" s="224">
        <v>0</v>
      </c>
      <c r="I99" s="224">
        <v>0</v>
      </c>
      <c r="J99" s="224">
        <v>337781</v>
      </c>
      <c r="K99" s="224">
        <v>0</v>
      </c>
      <c r="L99" s="224">
        <v>91500</v>
      </c>
      <c r="M99" s="224">
        <v>22817.919999999998</v>
      </c>
      <c r="N99" s="224">
        <v>38600</v>
      </c>
      <c r="O99" s="224">
        <v>225841.98</v>
      </c>
      <c r="P99" s="224">
        <v>139842.31</v>
      </c>
      <c r="Q99" s="224">
        <v>663843.26</v>
      </c>
    </row>
    <row r="100" spans="1:17" x14ac:dyDescent="0.35">
      <c r="A100" s="367"/>
      <c r="B100" s="367"/>
      <c r="C100" s="292" t="s">
        <v>296</v>
      </c>
      <c r="D100" s="286" t="s">
        <v>20</v>
      </c>
      <c r="E100" s="225">
        <v>4</v>
      </c>
      <c r="F100" s="224">
        <v>103317.17</v>
      </c>
      <c r="G100" s="224">
        <v>20166.52</v>
      </c>
      <c r="H100" s="224">
        <v>0</v>
      </c>
      <c r="I100" s="224">
        <v>0</v>
      </c>
      <c r="J100" s="224">
        <v>12817</v>
      </c>
      <c r="K100" s="224">
        <v>0</v>
      </c>
      <c r="L100" s="224">
        <v>3000</v>
      </c>
      <c r="M100" s="224">
        <v>0</v>
      </c>
      <c r="N100" s="224">
        <v>59256</v>
      </c>
      <c r="O100" s="224">
        <v>2656.24</v>
      </c>
      <c r="P100" s="224">
        <v>15610.84</v>
      </c>
      <c r="Q100" s="224">
        <v>29812.87</v>
      </c>
    </row>
    <row r="101" spans="1:17" x14ac:dyDescent="0.35">
      <c r="A101" s="367"/>
      <c r="B101" s="367"/>
      <c r="C101" s="292" t="s">
        <v>427</v>
      </c>
      <c r="D101" s="286" t="s">
        <v>20</v>
      </c>
      <c r="E101" s="225">
        <v>4</v>
      </c>
      <c r="F101" s="224">
        <v>462400</v>
      </c>
      <c r="G101" s="224">
        <v>79217</v>
      </c>
      <c r="H101" s="224">
        <v>0</v>
      </c>
      <c r="I101" s="224">
        <v>0</v>
      </c>
      <c r="J101" s="224">
        <v>66535</v>
      </c>
      <c r="K101" s="224">
        <v>0</v>
      </c>
      <c r="L101" s="224">
        <v>18000</v>
      </c>
      <c r="M101" s="224">
        <v>0</v>
      </c>
      <c r="N101" s="224">
        <v>0</v>
      </c>
      <c r="O101" s="224">
        <v>0</v>
      </c>
      <c r="P101" s="224">
        <v>41912.699999999997</v>
      </c>
      <c r="Q101" s="224">
        <v>111061.79000000001</v>
      </c>
    </row>
    <row r="102" spans="1:17" x14ac:dyDescent="0.35">
      <c r="A102" s="367"/>
      <c r="B102" s="367"/>
      <c r="C102" s="292" t="s">
        <v>190</v>
      </c>
      <c r="D102" s="286" t="s">
        <v>20</v>
      </c>
      <c r="E102" s="225">
        <v>5</v>
      </c>
      <c r="F102" s="224">
        <v>230068.01</v>
      </c>
      <c r="G102" s="224">
        <v>28082.89</v>
      </c>
      <c r="H102" s="224">
        <v>0</v>
      </c>
      <c r="I102" s="224">
        <v>0</v>
      </c>
      <c r="J102" s="224">
        <v>37755</v>
      </c>
      <c r="K102" s="224">
        <v>0</v>
      </c>
      <c r="L102" s="224">
        <v>9000</v>
      </c>
      <c r="M102" s="224">
        <v>0</v>
      </c>
      <c r="N102" s="224">
        <v>0</v>
      </c>
      <c r="O102" s="224">
        <v>30617</v>
      </c>
      <c r="P102" s="224">
        <v>21391.87</v>
      </c>
      <c r="Q102" s="224">
        <v>68646.679999999993</v>
      </c>
    </row>
    <row r="103" spans="1:17" x14ac:dyDescent="0.35">
      <c r="A103" s="367"/>
      <c r="B103" s="367"/>
      <c r="C103" s="292" t="s">
        <v>66</v>
      </c>
      <c r="D103" s="286" t="s">
        <v>20</v>
      </c>
      <c r="E103" s="225">
        <v>42</v>
      </c>
      <c r="F103" s="224">
        <v>3065254.46</v>
      </c>
      <c r="G103" s="224">
        <v>544269.79</v>
      </c>
      <c r="H103" s="224">
        <v>0</v>
      </c>
      <c r="I103" s="224">
        <v>0</v>
      </c>
      <c r="J103" s="224">
        <v>422906</v>
      </c>
      <c r="K103" s="224">
        <v>0</v>
      </c>
      <c r="L103" s="224">
        <v>86000</v>
      </c>
      <c r="M103" s="224">
        <v>70348.259999999995</v>
      </c>
      <c r="N103" s="224">
        <v>110985</v>
      </c>
      <c r="O103" s="224">
        <v>130089.15</v>
      </c>
      <c r="P103" s="224">
        <v>320344.67</v>
      </c>
      <c r="Q103" s="224">
        <v>861519.54</v>
      </c>
    </row>
    <row r="104" spans="1:17" x14ac:dyDescent="0.35">
      <c r="A104" s="367"/>
      <c r="B104" s="367"/>
      <c r="C104" s="292" t="s">
        <v>273</v>
      </c>
      <c r="D104" s="286" t="s">
        <v>20</v>
      </c>
      <c r="E104" s="225">
        <v>28</v>
      </c>
      <c r="F104" s="224">
        <v>1919403.3</v>
      </c>
      <c r="G104" s="224">
        <v>275665.21000000002</v>
      </c>
      <c r="H104" s="224">
        <v>0</v>
      </c>
      <c r="I104" s="224">
        <v>0</v>
      </c>
      <c r="J104" s="224">
        <v>267835.5</v>
      </c>
      <c r="K104" s="224">
        <v>0</v>
      </c>
      <c r="L104" s="224">
        <v>66500</v>
      </c>
      <c r="M104" s="224">
        <v>38390.49</v>
      </c>
      <c r="N104" s="224">
        <v>0</v>
      </c>
      <c r="O104" s="224">
        <v>100028.84</v>
      </c>
      <c r="P104" s="224">
        <v>184323.37</v>
      </c>
      <c r="Q104" s="224">
        <v>533602.18999999994</v>
      </c>
    </row>
    <row r="105" spans="1:17" ht="15" thickBot="1" x14ac:dyDescent="0.4">
      <c r="A105" s="367"/>
      <c r="B105" s="368"/>
      <c r="C105" s="294" t="s">
        <v>428</v>
      </c>
      <c r="D105" s="287" t="s">
        <v>321</v>
      </c>
      <c r="E105" s="227">
        <v>5</v>
      </c>
      <c r="F105" s="228">
        <v>756871.72</v>
      </c>
      <c r="G105" s="228">
        <v>135697.91999999998</v>
      </c>
      <c r="H105" s="228">
        <v>0</v>
      </c>
      <c r="I105" s="228">
        <v>0</v>
      </c>
      <c r="J105" s="228">
        <v>20113</v>
      </c>
      <c r="K105" s="228">
        <v>0</v>
      </c>
      <c r="L105" s="228">
        <v>4500</v>
      </c>
      <c r="M105" s="228">
        <v>0</v>
      </c>
      <c r="N105" s="228">
        <v>0</v>
      </c>
      <c r="O105" s="228">
        <v>13267.21</v>
      </c>
      <c r="P105" s="228">
        <v>69434.7</v>
      </c>
      <c r="Q105" s="228">
        <v>114621.5</v>
      </c>
    </row>
    <row r="106" spans="1:17" x14ac:dyDescent="0.35">
      <c r="A106" s="367"/>
      <c r="B106" s="369">
        <v>2023</v>
      </c>
      <c r="C106" s="295" t="s">
        <v>287</v>
      </c>
      <c r="D106" s="285" t="s">
        <v>20</v>
      </c>
      <c r="E106" s="231">
        <v>3</v>
      </c>
      <c r="F106" s="230">
        <v>484390</v>
      </c>
      <c r="G106" s="230">
        <v>87652</v>
      </c>
      <c r="H106" s="230">
        <v>0</v>
      </c>
      <c r="I106" s="230">
        <v>0</v>
      </c>
      <c r="J106" s="230">
        <v>79350</v>
      </c>
      <c r="K106" s="230">
        <v>0</v>
      </c>
      <c r="L106" s="230">
        <v>29100</v>
      </c>
      <c r="M106" s="230">
        <v>0</v>
      </c>
      <c r="N106" s="230">
        <v>0</v>
      </c>
      <c r="O106" s="230">
        <v>8221.9500000000007</v>
      </c>
      <c r="P106" s="230">
        <v>45798.3</v>
      </c>
      <c r="Q106" s="230">
        <v>128892.27</v>
      </c>
    </row>
    <row r="107" spans="1:17" x14ac:dyDescent="0.35">
      <c r="A107" s="367"/>
      <c r="B107" s="367"/>
      <c r="C107" s="292" t="s">
        <v>271</v>
      </c>
      <c r="D107" s="286" t="s">
        <v>20</v>
      </c>
      <c r="E107" s="225">
        <v>20</v>
      </c>
      <c r="F107" s="224">
        <v>1984390.5</v>
      </c>
      <c r="G107" s="224">
        <v>364511.43</v>
      </c>
      <c r="H107" s="224">
        <v>0</v>
      </c>
      <c r="I107" s="224">
        <v>0</v>
      </c>
      <c r="J107" s="224">
        <v>252534</v>
      </c>
      <c r="K107" s="224">
        <v>0</v>
      </c>
      <c r="L107" s="224">
        <v>121290</v>
      </c>
      <c r="M107" s="224">
        <v>45691.49</v>
      </c>
      <c r="N107" s="224">
        <v>0</v>
      </c>
      <c r="O107" s="224">
        <v>273452.71999999997</v>
      </c>
      <c r="P107" s="224">
        <v>199335.14</v>
      </c>
      <c r="Q107" s="224">
        <v>638468.59</v>
      </c>
    </row>
    <row r="108" spans="1:17" x14ac:dyDescent="0.35">
      <c r="A108" s="367"/>
      <c r="B108" s="367"/>
      <c r="C108" s="292" t="s">
        <v>272</v>
      </c>
      <c r="D108" s="286" t="s">
        <v>20</v>
      </c>
      <c r="E108" s="225">
        <v>45</v>
      </c>
      <c r="F108" s="224">
        <v>2792538.92</v>
      </c>
      <c r="G108" s="224">
        <v>288932.8</v>
      </c>
      <c r="H108" s="224">
        <v>0</v>
      </c>
      <c r="I108" s="224">
        <v>0</v>
      </c>
      <c r="J108" s="224">
        <v>323445</v>
      </c>
      <c r="K108" s="224">
        <v>0</v>
      </c>
      <c r="L108" s="224">
        <v>134230</v>
      </c>
      <c r="M108" s="224">
        <v>21286.93</v>
      </c>
      <c r="N108" s="224">
        <v>0</v>
      </c>
      <c r="O108" s="224">
        <v>306163.40000000002</v>
      </c>
      <c r="P108" s="224">
        <v>244996.52</v>
      </c>
      <c r="Q108" s="224">
        <v>798589.6</v>
      </c>
    </row>
    <row r="109" spans="1:17" x14ac:dyDescent="0.35">
      <c r="A109" s="367"/>
      <c r="B109" s="367"/>
      <c r="C109" s="292" t="s">
        <v>294</v>
      </c>
      <c r="D109" s="286" t="s">
        <v>20</v>
      </c>
      <c r="E109" s="225">
        <v>11</v>
      </c>
      <c r="F109" s="224">
        <v>1305056.68</v>
      </c>
      <c r="G109" s="224">
        <v>259464.99</v>
      </c>
      <c r="H109" s="224">
        <v>0</v>
      </c>
      <c r="I109" s="224">
        <v>0</v>
      </c>
      <c r="J109" s="224">
        <v>173613</v>
      </c>
      <c r="K109" s="224">
        <v>0</v>
      </c>
      <c r="L109" s="224">
        <v>82080</v>
      </c>
      <c r="M109" s="224">
        <v>0</v>
      </c>
      <c r="N109" s="224">
        <v>0</v>
      </c>
      <c r="O109" s="224">
        <v>120232.35</v>
      </c>
      <c r="P109" s="224">
        <v>134109.85</v>
      </c>
      <c r="Q109" s="224">
        <v>398447.26</v>
      </c>
    </row>
    <row r="110" spans="1:17" x14ac:dyDescent="0.35">
      <c r="A110" s="367"/>
      <c r="B110" s="367"/>
      <c r="C110" s="292" t="s">
        <v>295</v>
      </c>
      <c r="D110" s="286" t="s">
        <v>20</v>
      </c>
      <c r="E110" s="225">
        <v>78</v>
      </c>
      <c r="F110" s="224">
        <v>4121741.48</v>
      </c>
      <c r="G110" s="224">
        <v>359428.17</v>
      </c>
      <c r="H110" s="224">
        <v>0</v>
      </c>
      <c r="I110" s="224">
        <v>0</v>
      </c>
      <c r="J110" s="224">
        <v>452601</v>
      </c>
      <c r="K110" s="224">
        <v>0</v>
      </c>
      <c r="L110" s="224">
        <v>174800</v>
      </c>
      <c r="M110" s="224">
        <v>25153.97</v>
      </c>
      <c r="N110" s="224">
        <v>0</v>
      </c>
      <c r="O110" s="224">
        <v>451383.24</v>
      </c>
      <c r="P110" s="224">
        <v>258677.53</v>
      </c>
      <c r="Q110" s="224">
        <v>1152530.01</v>
      </c>
    </row>
    <row r="111" spans="1:17" x14ac:dyDescent="0.35">
      <c r="A111" s="367"/>
      <c r="B111" s="367"/>
      <c r="C111" s="292" t="s">
        <v>429</v>
      </c>
      <c r="D111" s="286" t="s">
        <v>20</v>
      </c>
      <c r="E111" s="225">
        <v>6</v>
      </c>
      <c r="F111" s="224">
        <v>418268.32999999996</v>
      </c>
      <c r="G111" s="224">
        <v>68960.62</v>
      </c>
      <c r="H111" s="224">
        <v>0</v>
      </c>
      <c r="I111" s="224">
        <v>0</v>
      </c>
      <c r="J111" s="224">
        <v>50376</v>
      </c>
      <c r="K111" s="224">
        <v>0</v>
      </c>
      <c r="L111" s="224">
        <v>20700</v>
      </c>
      <c r="M111" s="224">
        <v>3821.6</v>
      </c>
      <c r="N111" s="224">
        <v>0</v>
      </c>
      <c r="O111" s="224">
        <v>5695.46</v>
      </c>
      <c r="P111" s="224">
        <v>41136.660000000003</v>
      </c>
      <c r="Q111" s="224">
        <v>115489.13</v>
      </c>
    </row>
    <row r="112" spans="1:17" x14ac:dyDescent="0.35">
      <c r="A112" s="367"/>
      <c r="B112" s="367"/>
      <c r="C112" s="292" t="s">
        <v>190</v>
      </c>
      <c r="D112" s="286" t="s">
        <v>20</v>
      </c>
      <c r="E112" s="225">
        <v>3</v>
      </c>
      <c r="F112" s="224">
        <v>192606.67</v>
      </c>
      <c r="G112" s="224">
        <v>21249.17</v>
      </c>
      <c r="H112" s="224">
        <v>0</v>
      </c>
      <c r="I112" s="224">
        <v>0</v>
      </c>
      <c r="J112" s="224">
        <v>24330</v>
      </c>
      <c r="K112" s="224">
        <v>0</v>
      </c>
      <c r="L112" s="224">
        <v>5810</v>
      </c>
      <c r="M112" s="224">
        <v>0</v>
      </c>
      <c r="N112" s="224">
        <v>0</v>
      </c>
      <c r="O112" s="224">
        <v>37377.159999999996</v>
      </c>
      <c r="P112" s="224">
        <v>17413.88</v>
      </c>
      <c r="Q112" s="224">
        <v>57736.14</v>
      </c>
    </row>
    <row r="113" spans="1:17" x14ac:dyDescent="0.35">
      <c r="A113" s="367"/>
      <c r="B113" s="367"/>
      <c r="C113" s="292" t="s">
        <v>66</v>
      </c>
      <c r="D113" s="286" t="s">
        <v>20</v>
      </c>
      <c r="E113" s="225">
        <v>47</v>
      </c>
      <c r="F113" s="224">
        <v>3898047.25</v>
      </c>
      <c r="G113" s="224">
        <v>649955.03</v>
      </c>
      <c r="H113" s="224">
        <v>0</v>
      </c>
      <c r="I113" s="224">
        <v>0</v>
      </c>
      <c r="J113" s="224">
        <v>460198</v>
      </c>
      <c r="K113" s="224">
        <v>0</v>
      </c>
      <c r="L113" s="224">
        <v>224730</v>
      </c>
      <c r="M113" s="224">
        <v>141311.93</v>
      </c>
      <c r="N113" s="224">
        <v>58020.2</v>
      </c>
      <c r="O113" s="224">
        <v>382922.62</v>
      </c>
      <c r="P113" s="224">
        <v>383160.99</v>
      </c>
      <c r="Q113" s="224">
        <v>1164493.26</v>
      </c>
    </row>
    <row r="114" spans="1:17" x14ac:dyDescent="0.35">
      <c r="A114" s="367"/>
      <c r="B114" s="367"/>
      <c r="C114" s="292" t="s">
        <v>273</v>
      </c>
      <c r="D114" s="286" t="s">
        <v>20</v>
      </c>
      <c r="E114" s="225">
        <v>30</v>
      </c>
      <c r="F114" s="224">
        <v>2088857.87</v>
      </c>
      <c r="G114" s="224">
        <v>323565.39</v>
      </c>
      <c r="H114" s="224">
        <v>0</v>
      </c>
      <c r="I114" s="224">
        <v>0</v>
      </c>
      <c r="J114" s="224">
        <v>247218</v>
      </c>
      <c r="K114" s="224">
        <v>0</v>
      </c>
      <c r="L114" s="224">
        <v>112330</v>
      </c>
      <c r="M114" s="224">
        <v>33122.050000000003</v>
      </c>
      <c r="N114" s="224">
        <v>99664.81</v>
      </c>
      <c r="O114" s="224">
        <v>162170.54999999999</v>
      </c>
      <c r="P114" s="224">
        <v>224794.42</v>
      </c>
      <c r="Q114" s="224">
        <v>604999.16</v>
      </c>
    </row>
    <row r="115" spans="1:17" ht="15" thickBot="1" x14ac:dyDescent="0.4">
      <c r="A115" s="367"/>
      <c r="B115" s="368"/>
      <c r="C115" s="294" t="s">
        <v>428</v>
      </c>
      <c r="D115" s="287" t="s">
        <v>321</v>
      </c>
      <c r="E115" s="227">
        <v>4</v>
      </c>
      <c r="F115" s="228">
        <v>741701.45</v>
      </c>
      <c r="G115" s="228">
        <v>134524.04</v>
      </c>
      <c r="H115" s="228">
        <v>0</v>
      </c>
      <c r="I115" s="228">
        <v>0</v>
      </c>
      <c r="J115" s="228">
        <v>7480</v>
      </c>
      <c r="K115" s="228">
        <v>0</v>
      </c>
      <c r="L115" s="228">
        <v>2380</v>
      </c>
      <c r="M115" s="228">
        <v>17829.87</v>
      </c>
      <c r="N115" s="228">
        <v>0</v>
      </c>
      <c r="O115" s="228">
        <v>13341.029999999999</v>
      </c>
      <c r="P115" s="228">
        <v>69268.850000000006</v>
      </c>
      <c r="Q115" s="228">
        <v>115013.97</v>
      </c>
    </row>
    <row r="116" spans="1:17" x14ac:dyDescent="0.35">
      <c r="A116" s="367"/>
      <c r="B116" s="369">
        <v>2024</v>
      </c>
      <c r="C116" s="295" t="s">
        <v>287</v>
      </c>
      <c r="D116" s="285" t="s">
        <v>20</v>
      </c>
      <c r="E116" s="231">
        <v>3</v>
      </c>
      <c r="F116" s="230">
        <v>535500.02</v>
      </c>
      <c r="G116" s="230">
        <v>98835.66</v>
      </c>
      <c r="H116" s="230">
        <v>0</v>
      </c>
      <c r="I116" s="230">
        <v>0</v>
      </c>
      <c r="J116" s="230">
        <v>71458</v>
      </c>
      <c r="K116" s="230">
        <v>0</v>
      </c>
      <c r="L116" s="230">
        <v>17000</v>
      </c>
      <c r="M116" s="230">
        <v>20699.759999999998</v>
      </c>
      <c r="N116" s="230">
        <v>0</v>
      </c>
      <c r="O116" s="230">
        <v>24850.240000000002</v>
      </c>
      <c r="P116" s="230">
        <v>55368.32</v>
      </c>
      <c r="Q116" s="230">
        <v>144008.72</v>
      </c>
    </row>
    <row r="117" spans="1:17" x14ac:dyDescent="0.35">
      <c r="A117" s="367"/>
      <c r="B117" s="367"/>
      <c r="C117" s="292" t="s">
        <v>271</v>
      </c>
      <c r="D117" s="286" t="s">
        <v>20</v>
      </c>
      <c r="E117" s="225">
        <v>22</v>
      </c>
      <c r="F117" s="224">
        <v>2252359.41</v>
      </c>
      <c r="G117" s="224">
        <v>415992.09</v>
      </c>
      <c r="H117" s="224">
        <v>0</v>
      </c>
      <c r="I117" s="224">
        <v>0</v>
      </c>
      <c r="J117" s="224">
        <v>276749</v>
      </c>
      <c r="K117" s="224">
        <v>0</v>
      </c>
      <c r="L117" s="224">
        <v>86600</v>
      </c>
      <c r="M117" s="224">
        <v>134808.99</v>
      </c>
      <c r="N117" s="224">
        <v>81957.960000000006</v>
      </c>
      <c r="O117" s="224">
        <v>104822.18</v>
      </c>
      <c r="P117" s="224">
        <v>251644.2</v>
      </c>
      <c r="Q117" s="224">
        <v>666254.32999999996</v>
      </c>
    </row>
    <row r="118" spans="1:17" x14ac:dyDescent="0.35">
      <c r="A118" s="367"/>
      <c r="B118" s="367"/>
      <c r="C118" s="292" t="s">
        <v>272</v>
      </c>
      <c r="D118" s="286" t="s">
        <v>20</v>
      </c>
      <c r="E118" s="225">
        <v>55</v>
      </c>
      <c r="F118" s="224">
        <v>3651560.68</v>
      </c>
      <c r="G118" s="224">
        <v>424130</v>
      </c>
      <c r="H118" s="224">
        <v>0</v>
      </c>
      <c r="I118" s="224">
        <v>0</v>
      </c>
      <c r="J118" s="224">
        <v>413983</v>
      </c>
      <c r="K118" s="224">
        <v>0</v>
      </c>
      <c r="L118" s="224">
        <v>108200</v>
      </c>
      <c r="M118" s="224">
        <v>59388.42</v>
      </c>
      <c r="N118" s="224">
        <v>0</v>
      </c>
      <c r="O118" s="224">
        <v>180776.38</v>
      </c>
      <c r="P118" s="224">
        <v>358125.27</v>
      </c>
      <c r="Q118" s="224">
        <v>1006319.86</v>
      </c>
    </row>
    <row r="119" spans="1:17" x14ac:dyDescent="0.35">
      <c r="A119" s="367"/>
      <c r="B119" s="367"/>
      <c r="C119" s="292" t="s">
        <v>294</v>
      </c>
      <c r="D119" s="286" t="s">
        <v>20</v>
      </c>
      <c r="E119" s="225">
        <v>13</v>
      </c>
      <c r="F119" s="224">
        <v>1739364.53</v>
      </c>
      <c r="G119" s="224">
        <v>314878.14</v>
      </c>
      <c r="H119" s="224">
        <v>0</v>
      </c>
      <c r="I119" s="224">
        <v>0</v>
      </c>
      <c r="J119" s="224">
        <v>241909</v>
      </c>
      <c r="K119" s="224">
        <v>0</v>
      </c>
      <c r="L119" s="224">
        <v>78800</v>
      </c>
      <c r="M119" s="224">
        <v>59700.79</v>
      </c>
      <c r="N119" s="224">
        <v>0</v>
      </c>
      <c r="O119" s="224">
        <v>105732.63999999998</v>
      </c>
      <c r="P119" s="224">
        <v>189735.57</v>
      </c>
      <c r="Q119" s="224">
        <v>514111.96</v>
      </c>
    </row>
    <row r="120" spans="1:17" x14ac:dyDescent="0.35">
      <c r="A120" s="367"/>
      <c r="B120" s="367"/>
      <c r="C120" s="292" t="s">
        <v>298</v>
      </c>
      <c r="D120" s="286" t="s">
        <v>20</v>
      </c>
      <c r="E120" s="225">
        <v>58</v>
      </c>
      <c r="F120" s="224">
        <v>2986438.6</v>
      </c>
      <c r="G120" s="224">
        <v>235274.43</v>
      </c>
      <c r="H120" s="224">
        <v>0</v>
      </c>
      <c r="I120" s="224">
        <v>0</v>
      </c>
      <c r="J120" s="224">
        <v>310918</v>
      </c>
      <c r="K120" s="224">
        <v>0</v>
      </c>
      <c r="L120" s="224">
        <v>84600</v>
      </c>
      <c r="M120" s="224">
        <v>0</v>
      </c>
      <c r="N120" s="224">
        <v>0</v>
      </c>
      <c r="O120" s="224">
        <v>195947.42</v>
      </c>
      <c r="P120" s="224">
        <v>257763.22</v>
      </c>
      <c r="Q120" s="224">
        <v>794653.64</v>
      </c>
    </row>
    <row r="121" spans="1:17" x14ac:dyDescent="0.35">
      <c r="A121" s="367"/>
      <c r="B121" s="367"/>
      <c r="C121" s="292" t="s">
        <v>430</v>
      </c>
      <c r="D121" s="286" t="s">
        <v>20</v>
      </c>
      <c r="E121" s="225">
        <v>4</v>
      </c>
      <c r="F121" s="224">
        <v>384100</v>
      </c>
      <c r="G121" s="224">
        <v>71491</v>
      </c>
      <c r="H121" s="224">
        <v>0</v>
      </c>
      <c r="I121" s="224">
        <v>0</v>
      </c>
      <c r="J121" s="224">
        <v>52390</v>
      </c>
      <c r="K121" s="224">
        <v>0</v>
      </c>
      <c r="L121" s="224">
        <v>14000</v>
      </c>
      <c r="M121" s="224">
        <v>14883.75</v>
      </c>
      <c r="N121" s="224">
        <v>0</v>
      </c>
      <c r="O121" s="224">
        <v>0</v>
      </c>
      <c r="P121" s="224">
        <v>27818.629999999997</v>
      </c>
      <c r="Q121" s="224">
        <v>101796.29</v>
      </c>
    </row>
    <row r="122" spans="1:17" x14ac:dyDescent="0.35">
      <c r="A122" s="367"/>
      <c r="B122" s="367"/>
      <c r="C122" s="292" t="s">
        <v>190</v>
      </c>
      <c r="D122" s="286" t="s">
        <v>20</v>
      </c>
      <c r="E122" s="225">
        <v>3</v>
      </c>
      <c r="F122" s="224">
        <v>214736.67</v>
      </c>
      <c r="G122" s="224">
        <v>22602.33</v>
      </c>
      <c r="H122" s="224">
        <v>0</v>
      </c>
      <c r="I122" s="224">
        <v>0</v>
      </c>
      <c r="J122" s="224">
        <v>23728</v>
      </c>
      <c r="K122" s="224">
        <v>0</v>
      </c>
      <c r="L122" s="224">
        <v>3600</v>
      </c>
      <c r="M122" s="224">
        <v>0</v>
      </c>
      <c r="N122" s="224">
        <v>0</v>
      </c>
      <c r="O122" s="224">
        <v>5115.74</v>
      </c>
      <c r="P122" s="224">
        <v>21936.52</v>
      </c>
      <c r="Q122" s="224">
        <v>57441.68</v>
      </c>
    </row>
    <row r="123" spans="1:17" x14ac:dyDescent="0.35">
      <c r="A123" s="367"/>
      <c r="B123" s="367"/>
      <c r="C123" s="292" t="s">
        <v>66</v>
      </c>
      <c r="D123" s="286" t="s">
        <v>20</v>
      </c>
      <c r="E123" s="225">
        <v>51</v>
      </c>
      <c r="F123" s="224">
        <v>4606643.55</v>
      </c>
      <c r="G123" s="224">
        <v>788221.23</v>
      </c>
      <c r="H123" s="224">
        <v>0</v>
      </c>
      <c r="I123" s="224">
        <v>0</v>
      </c>
      <c r="J123" s="224">
        <v>564671</v>
      </c>
      <c r="K123" s="224">
        <v>0</v>
      </c>
      <c r="L123" s="224">
        <v>133200</v>
      </c>
      <c r="M123" s="224">
        <v>132820.84</v>
      </c>
      <c r="N123" s="224">
        <v>70150.02</v>
      </c>
      <c r="O123" s="224">
        <v>160536.14000000001</v>
      </c>
      <c r="P123" s="224">
        <v>489164.96</v>
      </c>
      <c r="Q123" s="224">
        <v>1309214.4099999999</v>
      </c>
    </row>
    <row r="124" spans="1:17" x14ac:dyDescent="0.35">
      <c r="A124" s="367"/>
      <c r="B124" s="367"/>
      <c r="C124" s="292" t="s">
        <v>273</v>
      </c>
      <c r="D124" s="286" t="s">
        <v>20</v>
      </c>
      <c r="E124" s="225">
        <v>38</v>
      </c>
      <c r="F124" s="224">
        <v>2969614.71</v>
      </c>
      <c r="G124" s="224">
        <v>372593.26</v>
      </c>
      <c r="H124" s="224">
        <v>0</v>
      </c>
      <c r="I124" s="224">
        <v>0</v>
      </c>
      <c r="J124" s="224">
        <v>347523</v>
      </c>
      <c r="K124" s="224">
        <v>0</v>
      </c>
      <c r="L124" s="224">
        <v>75400</v>
      </c>
      <c r="M124" s="224">
        <v>96928.52</v>
      </c>
      <c r="N124" s="224">
        <v>126302.88</v>
      </c>
      <c r="O124" s="224">
        <v>110658.79</v>
      </c>
      <c r="P124" s="224">
        <v>300802.96000000002</v>
      </c>
      <c r="Q124" s="224">
        <v>805998.83</v>
      </c>
    </row>
    <row r="125" spans="1:17" ht="15" thickBot="1" x14ac:dyDescent="0.4">
      <c r="A125" s="367"/>
      <c r="B125" s="368"/>
      <c r="C125" s="294" t="s">
        <v>428</v>
      </c>
      <c r="D125" s="287" t="s">
        <v>321</v>
      </c>
      <c r="E125" s="227">
        <v>6</v>
      </c>
      <c r="F125" s="228">
        <v>1201785.19</v>
      </c>
      <c r="G125" s="228">
        <v>206154.09</v>
      </c>
      <c r="H125" s="228">
        <v>0</v>
      </c>
      <c r="I125" s="228">
        <v>0</v>
      </c>
      <c r="J125" s="228">
        <v>42200</v>
      </c>
      <c r="K125" s="228">
        <v>0</v>
      </c>
      <c r="L125" s="228">
        <v>12800</v>
      </c>
      <c r="M125" s="228">
        <v>7887.62</v>
      </c>
      <c r="N125" s="228">
        <v>123738.06</v>
      </c>
      <c r="O125" s="228">
        <v>70787.540000000008</v>
      </c>
      <c r="P125" s="228">
        <v>90662.080000000002</v>
      </c>
      <c r="Q125" s="228">
        <v>160669.68</v>
      </c>
    </row>
    <row r="126" spans="1:17" x14ac:dyDescent="0.35">
      <c r="A126" s="367"/>
      <c r="B126" s="366">
        <v>2025</v>
      </c>
      <c r="C126" s="293" t="s">
        <v>287</v>
      </c>
      <c r="D126" s="288" t="s">
        <v>20</v>
      </c>
      <c r="E126" s="236">
        <v>3</v>
      </c>
      <c r="F126" s="235">
        <v>367090</v>
      </c>
      <c r="G126" s="235">
        <v>62188</v>
      </c>
      <c r="H126" s="235">
        <v>0</v>
      </c>
      <c r="I126" s="235">
        <v>0</v>
      </c>
      <c r="J126" s="235">
        <v>44600</v>
      </c>
      <c r="K126" s="235">
        <v>0</v>
      </c>
      <c r="L126" s="235">
        <v>0</v>
      </c>
      <c r="M126" s="235">
        <v>0</v>
      </c>
      <c r="N126" s="235">
        <v>0</v>
      </c>
      <c r="O126" s="235">
        <v>5943.6399999999994</v>
      </c>
      <c r="P126" s="235">
        <v>41716.980000000003</v>
      </c>
      <c r="Q126" s="235">
        <v>102032.12</v>
      </c>
    </row>
    <row r="127" spans="1:17" x14ac:dyDescent="0.35">
      <c r="A127" s="367"/>
      <c r="B127" s="367"/>
      <c r="C127" s="292" t="s">
        <v>271</v>
      </c>
      <c r="D127" s="286" t="s">
        <v>20</v>
      </c>
      <c r="E127" s="225">
        <v>23</v>
      </c>
      <c r="F127" s="224">
        <v>2148158.62</v>
      </c>
      <c r="G127" s="224">
        <v>391010.87</v>
      </c>
      <c r="H127" s="224">
        <v>0</v>
      </c>
      <c r="I127" s="224">
        <v>0</v>
      </c>
      <c r="J127" s="224">
        <v>223900</v>
      </c>
      <c r="K127" s="224">
        <v>0</v>
      </c>
      <c r="L127" s="224">
        <v>0</v>
      </c>
      <c r="M127" s="224">
        <v>76309.03</v>
      </c>
      <c r="N127" s="224">
        <v>0</v>
      </c>
      <c r="O127" s="224">
        <v>49502.81</v>
      </c>
      <c r="P127" s="224">
        <v>263296.18</v>
      </c>
      <c r="Q127" s="224">
        <v>595113.69999999995</v>
      </c>
    </row>
    <row r="128" spans="1:17" x14ac:dyDescent="0.35">
      <c r="A128" s="367"/>
      <c r="B128" s="367"/>
      <c r="C128" s="292" t="s">
        <v>272</v>
      </c>
      <c r="D128" s="286" t="s">
        <v>20</v>
      </c>
      <c r="E128" s="225">
        <v>59</v>
      </c>
      <c r="F128" s="224">
        <v>3440327.39</v>
      </c>
      <c r="G128" s="224">
        <v>413910.84</v>
      </c>
      <c r="H128" s="224">
        <v>0</v>
      </c>
      <c r="I128" s="224">
        <v>0</v>
      </c>
      <c r="J128" s="224">
        <v>358500</v>
      </c>
      <c r="K128" s="224">
        <v>0</v>
      </c>
      <c r="L128" s="224">
        <v>0</v>
      </c>
      <c r="M128" s="224">
        <v>12322.76</v>
      </c>
      <c r="N128" s="224">
        <v>0</v>
      </c>
      <c r="O128" s="224">
        <v>182357.06</v>
      </c>
      <c r="P128" s="224">
        <v>364927.33</v>
      </c>
      <c r="Q128" s="224">
        <v>914810.8</v>
      </c>
    </row>
    <row r="129" spans="1:17" x14ac:dyDescent="0.35">
      <c r="A129" s="367"/>
      <c r="B129" s="367"/>
      <c r="C129" s="292" t="s">
        <v>294</v>
      </c>
      <c r="D129" s="286" t="s">
        <v>20</v>
      </c>
      <c r="E129" s="225">
        <v>14</v>
      </c>
      <c r="F129" s="224">
        <v>1721470.74</v>
      </c>
      <c r="G129" s="224">
        <v>300706.78000000003</v>
      </c>
      <c r="H129" s="224">
        <v>0</v>
      </c>
      <c r="I129" s="224">
        <v>0</v>
      </c>
      <c r="J129" s="224">
        <v>199900</v>
      </c>
      <c r="K129" s="224">
        <v>0</v>
      </c>
      <c r="L129" s="224">
        <v>0</v>
      </c>
      <c r="M129" s="224">
        <v>66722.399999999994</v>
      </c>
      <c r="N129" s="224">
        <v>0</v>
      </c>
      <c r="O129" s="224">
        <v>70149.47</v>
      </c>
      <c r="P129" s="224">
        <v>214222.21</v>
      </c>
      <c r="Q129" s="224">
        <v>487666.18</v>
      </c>
    </row>
    <row r="130" spans="1:17" x14ac:dyDescent="0.35">
      <c r="A130" s="367"/>
      <c r="B130" s="367"/>
      <c r="C130" s="292" t="s">
        <v>295</v>
      </c>
      <c r="D130" s="286" t="s">
        <v>20</v>
      </c>
      <c r="E130" s="225">
        <v>48</v>
      </c>
      <c r="F130" s="224">
        <v>2439666.44</v>
      </c>
      <c r="G130" s="224">
        <v>224709.77</v>
      </c>
      <c r="H130" s="224">
        <v>0</v>
      </c>
      <c r="I130" s="224">
        <v>0</v>
      </c>
      <c r="J130" s="224">
        <v>239820</v>
      </c>
      <c r="K130" s="224">
        <v>0</v>
      </c>
      <c r="L130" s="224">
        <v>0</v>
      </c>
      <c r="M130" s="224">
        <v>38594.06</v>
      </c>
      <c r="N130" s="224">
        <v>0</v>
      </c>
      <c r="O130" s="224">
        <v>122030.6</v>
      </c>
      <c r="P130" s="224">
        <v>222113.55</v>
      </c>
      <c r="Q130" s="224">
        <v>616253.57999999996</v>
      </c>
    </row>
    <row r="131" spans="1:17" x14ac:dyDescent="0.35">
      <c r="A131" s="367"/>
      <c r="B131" s="367"/>
      <c r="C131" s="292" t="s">
        <v>431</v>
      </c>
      <c r="D131" s="286" t="s">
        <v>20</v>
      </c>
      <c r="E131" s="225">
        <v>5</v>
      </c>
      <c r="F131" s="224">
        <v>264828.33999999997</v>
      </c>
      <c r="G131" s="224">
        <v>34167.160000000003</v>
      </c>
      <c r="H131" s="224">
        <v>0</v>
      </c>
      <c r="I131" s="224">
        <v>0</v>
      </c>
      <c r="J131" s="224">
        <v>26200</v>
      </c>
      <c r="K131" s="224">
        <v>0</v>
      </c>
      <c r="L131" s="224">
        <v>0</v>
      </c>
      <c r="M131" s="224">
        <v>13298.19</v>
      </c>
      <c r="N131" s="224">
        <v>0</v>
      </c>
      <c r="O131" s="224">
        <v>7053.8899999999994</v>
      </c>
      <c r="P131" s="224">
        <v>34230.410000000003</v>
      </c>
      <c r="Q131" s="224">
        <v>68156.149999999994</v>
      </c>
    </row>
    <row r="132" spans="1:17" x14ac:dyDescent="0.35">
      <c r="A132" s="367"/>
      <c r="B132" s="367"/>
      <c r="C132" s="292" t="s">
        <v>66</v>
      </c>
      <c r="D132" s="286" t="s">
        <v>20</v>
      </c>
      <c r="E132" s="225">
        <v>61</v>
      </c>
      <c r="F132" s="224">
        <v>5060802.6500000004</v>
      </c>
      <c r="G132" s="224">
        <v>857216.13</v>
      </c>
      <c r="H132" s="224">
        <v>0</v>
      </c>
      <c r="I132" s="224">
        <v>0</v>
      </c>
      <c r="J132" s="224">
        <v>519100</v>
      </c>
      <c r="K132" s="224">
        <v>0</v>
      </c>
      <c r="L132" s="224">
        <v>0</v>
      </c>
      <c r="M132" s="224">
        <v>124549.99</v>
      </c>
      <c r="N132" s="224">
        <v>0</v>
      </c>
      <c r="O132" s="224">
        <v>154201.94</v>
      </c>
      <c r="P132" s="224">
        <v>598235.09</v>
      </c>
      <c r="Q132" s="224">
        <v>1369995.02</v>
      </c>
    </row>
    <row r="133" spans="1:17" x14ac:dyDescent="0.35">
      <c r="A133" s="367"/>
      <c r="B133" s="367"/>
      <c r="C133" s="292" t="s">
        <v>299</v>
      </c>
      <c r="D133" s="286" t="s">
        <v>20</v>
      </c>
      <c r="E133" s="225">
        <v>39</v>
      </c>
      <c r="F133" s="224">
        <v>2627120.8199999998</v>
      </c>
      <c r="G133" s="224">
        <v>327684.95</v>
      </c>
      <c r="H133" s="224">
        <v>0</v>
      </c>
      <c r="I133" s="224">
        <v>0</v>
      </c>
      <c r="J133" s="224">
        <v>276020</v>
      </c>
      <c r="K133" s="224">
        <v>0</v>
      </c>
      <c r="L133" s="224">
        <v>0</v>
      </c>
      <c r="M133" s="224">
        <v>37565.47</v>
      </c>
      <c r="N133" s="224">
        <v>58931.34</v>
      </c>
      <c r="O133" s="224">
        <v>103150.39</v>
      </c>
      <c r="P133" s="224">
        <v>326470.59999999998</v>
      </c>
      <c r="Q133" s="224">
        <v>695191.86</v>
      </c>
    </row>
    <row r="134" spans="1:17" ht="15" thickBot="1" x14ac:dyDescent="0.4">
      <c r="A134" s="368"/>
      <c r="B134" s="368"/>
      <c r="C134" s="294" t="s">
        <v>432</v>
      </c>
      <c r="D134" s="287" t="s">
        <v>321</v>
      </c>
      <c r="E134" s="227">
        <v>4</v>
      </c>
      <c r="F134" s="228">
        <v>987005.8</v>
      </c>
      <c r="G134" s="228">
        <v>165626.91999999998</v>
      </c>
      <c r="H134" s="228">
        <v>0</v>
      </c>
      <c r="I134" s="228">
        <v>0</v>
      </c>
      <c r="J134" s="228">
        <v>30000</v>
      </c>
      <c r="K134" s="228">
        <v>0</v>
      </c>
      <c r="L134" s="228">
        <v>0</v>
      </c>
      <c r="M134" s="228">
        <v>0</v>
      </c>
      <c r="N134" s="228">
        <v>0</v>
      </c>
      <c r="O134" s="228">
        <v>0</v>
      </c>
      <c r="P134" s="228">
        <v>89159.45</v>
      </c>
      <c r="Q134" s="228">
        <v>190776.68</v>
      </c>
    </row>
    <row r="135" spans="1:17" x14ac:dyDescent="0.35">
      <c r="A135" s="369" t="s">
        <v>300</v>
      </c>
      <c r="B135" s="369">
        <v>2020</v>
      </c>
      <c r="C135" s="295" t="s">
        <v>301</v>
      </c>
      <c r="D135" s="285" t="s">
        <v>321</v>
      </c>
      <c r="E135" s="231">
        <v>3</v>
      </c>
      <c r="F135" s="230">
        <v>640200.32999999996</v>
      </c>
      <c r="G135" s="230">
        <v>0</v>
      </c>
      <c r="H135" s="230">
        <v>0</v>
      </c>
      <c r="I135" s="230">
        <v>0</v>
      </c>
      <c r="J135" s="230">
        <v>11000</v>
      </c>
      <c r="K135" s="230">
        <v>0</v>
      </c>
      <c r="L135" s="230">
        <v>37916.050000000003</v>
      </c>
      <c r="M135" s="230">
        <v>29028</v>
      </c>
      <c r="N135" s="230">
        <v>0</v>
      </c>
      <c r="O135" s="230">
        <v>37916.050000000003</v>
      </c>
      <c r="P135" s="230">
        <v>51140.97</v>
      </c>
      <c r="Q135" s="230">
        <v>99052.07</v>
      </c>
    </row>
    <row r="136" spans="1:17" x14ac:dyDescent="0.35">
      <c r="A136" s="367"/>
      <c r="B136" s="367"/>
      <c r="C136" s="292" t="s">
        <v>433</v>
      </c>
      <c r="D136" s="286" t="s">
        <v>139</v>
      </c>
      <c r="E136" s="225">
        <v>4</v>
      </c>
      <c r="F136" s="224">
        <v>526142.21</v>
      </c>
      <c r="G136" s="224">
        <v>0</v>
      </c>
      <c r="H136" s="224">
        <v>0</v>
      </c>
      <c r="I136" s="224">
        <v>0</v>
      </c>
      <c r="J136" s="224">
        <v>33200</v>
      </c>
      <c r="K136" s="224">
        <v>0</v>
      </c>
      <c r="L136" s="224">
        <v>0</v>
      </c>
      <c r="M136" s="224">
        <v>0</v>
      </c>
      <c r="N136" s="224">
        <v>0</v>
      </c>
      <c r="O136" s="224">
        <v>0</v>
      </c>
      <c r="P136" s="224">
        <v>31861.97</v>
      </c>
      <c r="Q136" s="224">
        <v>103019.48000000001</v>
      </c>
    </row>
    <row r="137" spans="1:17" x14ac:dyDescent="0.35">
      <c r="A137" s="367"/>
      <c r="B137" s="367"/>
      <c r="C137" s="292" t="s">
        <v>303</v>
      </c>
      <c r="D137" s="286" t="s">
        <v>139</v>
      </c>
      <c r="E137" s="225">
        <v>4</v>
      </c>
      <c r="F137" s="224">
        <v>355038.35</v>
      </c>
      <c r="G137" s="224">
        <v>0</v>
      </c>
      <c r="H137" s="224">
        <v>0</v>
      </c>
      <c r="I137" s="224">
        <v>0</v>
      </c>
      <c r="J137" s="224">
        <v>12317.41</v>
      </c>
      <c r="K137" s="224">
        <v>0</v>
      </c>
      <c r="L137" s="224">
        <v>0</v>
      </c>
      <c r="M137" s="224">
        <v>13749.6</v>
      </c>
      <c r="N137" s="224">
        <v>0</v>
      </c>
      <c r="O137" s="224">
        <v>0</v>
      </c>
      <c r="P137" s="224">
        <v>35182.67</v>
      </c>
      <c r="Q137" s="224">
        <v>78295.28</v>
      </c>
    </row>
    <row r="138" spans="1:17" x14ac:dyDescent="0.35">
      <c r="A138" s="367"/>
      <c r="B138" s="367"/>
      <c r="C138" s="292" t="s">
        <v>110</v>
      </c>
      <c r="D138" s="286" t="s">
        <v>139</v>
      </c>
      <c r="E138" s="225">
        <v>18</v>
      </c>
      <c r="F138" s="224">
        <v>1593304.32</v>
      </c>
      <c r="G138" s="224">
        <v>0</v>
      </c>
      <c r="H138" s="224">
        <v>0</v>
      </c>
      <c r="I138" s="224">
        <v>0</v>
      </c>
      <c r="J138" s="224">
        <v>23400</v>
      </c>
      <c r="K138" s="224">
        <v>0</v>
      </c>
      <c r="L138" s="224">
        <v>0</v>
      </c>
      <c r="M138" s="224">
        <v>82501.2</v>
      </c>
      <c r="N138" s="224">
        <v>0</v>
      </c>
      <c r="O138" s="224">
        <v>0</v>
      </c>
      <c r="P138" s="224">
        <v>137533.46</v>
      </c>
      <c r="Q138" s="224">
        <v>338318.89</v>
      </c>
    </row>
    <row r="139" spans="1:17" x14ac:dyDescent="0.35">
      <c r="A139" s="367"/>
      <c r="B139" s="367"/>
      <c r="C139" s="292" t="s">
        <v>304</v>
      </c>
      <c r="D139" s="286" t="s">
        <v>139</v>
      </c>
      <c r="E139" s="225">
        <v>15</v>
      </c>
      <c r="F139" s="224">
        <v>954754.08</v>
      </c>
      <c r="G139" s="224">
        <v>0</v>
      </c>
      <c r="H139" s="224">
        <v>0</v>
      </c>
      <c r="I139" s="224">
        <v>0</v>
      </c>
      <c r="J139" s="224">
        <v>25956</v>
      </c>
      <c r="K139" s="224">
        <v>0</v>
      </c>
      <c r="L139" s="224">
        <v>0</v>
      </c>
      <c r="M139" s="224">
        <v>25210.799999999999</v>
      </c>
      <c r="N139" s="224">
        <v>0</v>
      </c>
      <c r="O139" s="224">
        <v>0</v>
      </c>
      <c r="P139" s="224">
        <v>49433.13</v>
      </c>
      <c r="Q139" s="224">
        <v>199570.33</v>
      </c>
    </row>
    <row r="140" spans="1:17" ht="15" thickBot="1" x14ac:dyDescent="0.4">
      <c r="A140" s="367"/>
      <c r="B140" s="368"/>
      <c r="C140" s="294" t="s">
        <v>305</v>
      </c>
      <c r="D140" s="287" t="s">
        <v>139</v>
      </c>
      <c r="E140" s="227">
        <v>8</v>
      </c>
      <c r="F140" s="228">
        <v>419849.65</v>
      </c>
      <c r="G140" s="228">
        <v>0</v>
      </c>
      <c r="H140" s="228">
        <v>0</v>
      </c>
      <c r="I140" s="228">
        <v>0</v>
      </c>
      <c r="J140" s="228">
        <v>11900</v>
      </c>
      <c r="K140" s="228">
        <v>0</v>
      </c>
      <c r="L140" s="228">
        <v>0</v>
      </c>
      <c r="M140" s="228">
        <v>5157</v>
      </c>
      <c r="N140" s="228">
        <v>0</v>
      </c>
      <c r="O140" s="228">
        <v>0</v>
      </c>
      <c r="P140" s="228">
        <v>10151.48</v>
      </c>
      <c r="Q140" s="228">
        <v>83981.24</v>
      </c>
    </row>
    <row r="141" spans="1:17" x14ac:dyDescent="0.35">
      <c r="A141" s="367"/>
      <c r="B141" s="369">
        <v>2021</v>
      </c>
      <c r="C141" s="295" t="s">
        <v>301</v>
      </c>
      <c r="D141" s="285" t="s">
        <v>321</v>
      </c>
      <c r="E141" s="231">
        <v>3</v>
      </c>
      <c r="F141" s="230">
        <v>680540.49</v>
      </c>
      <c r="G141" s="230">
        <v>79017.679999999993</v>
      </c>
      <c r="H141" s="230">
        <v>0</v>
      </c>
      <c r="I141" s="230">
        <v>0</v>
      </c>
      <c r="J141" s="230">
        <v>23200</v>
      </c>
      <c r="K141" s="230">
        <v>0</v>
      </c>
      <c r="L141" s="230">
        <v>0</v>
      </c>
      <c r="M141" s="230">
        <v>0</v>
      </c>
      <c r="N141" s="230">
        <v>0</v>
      </c>
      <c r="O141" s="230">
        <v>41152.449999999997</v>
      </c>
      <c r="P141" s="230">
        <v>54417.03</v>
      </c>
      <c r="Q141" s="230">
        <v>104974.56</v>
      </c>
    </row>
    <row r="142" spans="1:17" x14ac:dyDescent="0.35">
      <c r="A142" s="367"/>
      <c r="B142" s="367"/>
      <c r="C142" s="292" t="s">
        <v>434</v>
      </c>
      <c r="D142" s="286" t="s">
        <v>139</v>
      </c>
      <c r="E142" s="225">
        <v>7</v>
      </c>
      <c r="F142" s="224">
        <v>853011.75</v>
      </c>
      <c r="G142" s="224">
        <v>68632.12</v>
      </c>
      <c r="H142" s="224">
        <v>0</v>
      </c>
      <c r="I142" s="224">
        <v>0</v>
      </c>
      <c r="J142" s="224">
        <v>93100</v>
      </c>
      <c r="K142" s="224">
        <v>0</v>
      </c>
      <c r="L142" s="224">
        <v>0</v>
      </c>
      <c r="M142" s="224">
        <v>11714</v>
      </c>
      <c r="N142" s="224">
        <v>0</v>
      </c>
      <c r="O142" s="224">
        <v>0</v>
      </c>
      <c r="P142" s="224">
        <v>71442.78</v>
      </c>
      <c r="Q142" s="224">
        <v>194144.28</v>
      </c>
    </row>
    <row r="143" spans="1:17" x14ac:dyDescent="0.35">
      <c r="A143" s="367"/>
      <c r="B143" s="367"/>
      <c r="C143" s="292" t="s">
        <v>110</v>
      </c>
      <c r="D143" s="286" t="s">
        <v>139</v>
      </c>
      <c r="E143" s="225">
        <v>19</v>
      </c>
      <c r="F143" s="224">
        <v>1617825.37</v>
      </c>
      <c r="G143" s="224">
        <v>167768.44</v>
      </c>
      <c r="H143" s="224">
        <v>0</v>
      </c>
      <c r="I143" s="224">
        <v>0</v>
      </c>
      <c r="J143" s="224">
        <v>28600</v>
      </c>
      <c r="K143" s="224">
        <v>0</v>
      </c>
      <c r="L143" s="224">
        <v>0</v>
      </c>
      <c r="M143" s="224">
        <v>42720.95</v>
      </c>
      <c r="N143" s="224">
        <v>0</v>
      </c>
      <c r="O143" s="224">
        <v>0</v>
      </c>
      <c r="P143" s="224">
        <v>135179.92000000001</v>
      </c>
      <c r="Q143" s="224">
        <v>374892.26</v>
      </c>
    </row>
    <row r="144" spans="1:17" x14ac:dyDescent="0.35">
      <c r="A144" s="367"/>
      <c r="B144" s="367"/>
      <c r="C144" s="292" t="s">
        <v>304</v>
      </c>
      <c r="D144" s="286" t="s">
        <v>139</v>
      </c>
      <c r="E144" s="225">
        <v>18</v>
      </c>
      <c r="F144" s="224">
        <v>1151625.8799999999</v>
      </c>
      <c r="G144" s="224">
        <v>61768.55</v>
      </c>
      <c r="H144" s="224">
        <v>0</v>
      </c>
      <c r="I144" s="224">
        <v>0</v>
      </c>
      <c r="J144" s="224">
        <v>28600</v>
      </c>
      <c r="K144" s="224">
        <v>0</v>
      </c>
      <c r="L144" s="224">
        <v>0</v>
      </c>
      <c r="M144" s="224">
        <v>14542.2</v>
      </c>
      <c r="N144" s="224">
        <v>0</v>
      </c>
      <c r="O144" s="224">
        <v>0</v>
      </c>
      <c r="P144" s="224">
        <v>95114.69</v>
      </c>
      <c r="Q144" s="224">
        <v>256838.62</v>
      </c>
    </row>
    <row r="145" spans="1:17" ht="15" thickBot="1" x14ac:dyDescent="0.4">
      <c r="A145" s="367"/>
      <c r="B145" s="368"/>
      <c r="C145" s="294" t="s">
        <v>435</v>
      </c>
      <c r="D145" s="287" t="s">
        <v>139</v>
      </c>
      <c r="E145" s="227">
        <v>10</v>
      </c>
      <c r="F145" s="228">
        <v>470675.10000000003</v>
      </c>
      <c r="G145" s="228">
        <v>18491.010000000002</v>
      </c>
      <c r="H145" s="228">
        <v>0</v>
      </c>
      <c r="I145" s="228">
        <v>0</v>
      </c>
      <c r="J145" s="228">
        <v>21200</v>
      </c>
      <c r="K145" s="228">
        <v>0</v>
      </c>
      <c r="L145" s="228">
        <v>0</v>
      </c>
      <c r="M145" s="228">
        <v>0</v>
      </c>
      <c r="N145" s="228">
        <v>0</v>
      </c>
      <c r="O145" s="228">
        <v>0</v>
      </c>
      <c r="P145" s="228">
        <v>32231.57</v>
      </c>
      <c r="Q145" s="228">
        <v>103612.04000000001</v>
      </c>
    </row>
    <row r="146" spans="1:17" x14ac:dyDescent="0.35">
      <c r="A146" s="367"/>
      <c r="B146" s="369">
        <v>2022</v>
      </c>
      <c r="C146" s="295" t="s">
        <v>301</v>
      </c>
      <c r="D146" s="285" t="s">
        <v>321</v>
      </c>
      <c r="E146" s="231">
        <v>3</v>
      </c>
      <c r="F146" s="230">
        <v>759352.31999999995</v>
      </c>
      <c r="G146" s="230">
        <v>153778.20000000001</v>
      </c>
      <c r="H146" s="230">
        <v>0</v>
      </c>
      <c r="I146" s="230">
        <v>0</v>
      </c>
      <c r="J146" s="230">
        <v>29500</v>
      </c>
      <c r="K146" s="230">
        <v>0</v>
      </c>
      <c r="L146" s="230">
        <v>0</v>
      </c>
      <c r="M146" s="230">
        <v>0</v>
      </c>
      <c r="N146" s="230">
        <v>0</v>
      </c>
      <c r="O146" s="230">
        <v>49043.89</v>
      </c>
      <c r="P146" s="230">
        <v>64449.07</v>
      </c>
      <c r="Q146" s="230">
        <v>119792.68</v>
      </c>
    </row>
    <row r="147" spans="1:17" x14ac:dyDescent="0.35">
      <c r="A147" s="367"/>
      <c r="B147" s="367"/>
      <c r="C147" s="292" t="s">
        <v>433</v>
      </c>
      <c r="D147" s="286" t="s">
        <v>139</v>
      </c>
      <c r="E147" s="225">
        <v>4</v>
      </c>
      <c r="F147" s="224">
        <v>553981.49</v>
      </c>
      <c r="G147" s="224">
        <v>57262.46</v>
      </c>
      <c r="H147" s="224">
        <v>0</v>
      </c>
      <c r="I147" s="224">
        <v>0</v>
      </c>
      <c r="J147" s="224">
        <v>73100</v>
      </c>
      <c r="K147" s="224">
        <v>0</v>
      </c>
      <c r="L147" s="224">
        <v>0</v>
      </c>
      <c r="M147" s="224">
        <v>0</v>
      </c>
      <c r="N147" s="224">
        <v>0</v>
      </c>
      <c r="O147" s="224">
        <v>0</v>
      </c>
      <c r="P147" s="224">
        <v>44770.2</v>
      </c>
      <c r="Q147" s="224">
        <v>117209.78</v>
      </c>
    </row>
    <row r="148" spans="1:17" x14ac:dyDescent="0.35">
      <c r="A148" s="367"/>
      <c r="B148" s="367"/>
      <c r="C148" s="292" t="s">
        <v>303</v>
      </c>
      <c r="D148" s="286" t="s">
        <v>139</v>
      </c>
      <c r="E148" s="225">
        <v>4</v>
      </c>
      <c r="F148" s="224">
        <v>457705.63</v>
      </c>
      <c r="G148" s="224">
        <v>85718.16</v>
      </c>
      <c r="H148" s="224">
        <v>0</v>
      </c>
      <c r="I148" s="224">
        <v>0</v>
      </c>
      <c r="J148" s="224">
        <v>18400</v>
      </c>
      <c r="K148" s="224">
        <v>0</v>
      </c>
      <c r="L148" s="224">
        <v>0</v>
      </c>
      <c r="M148" s="224">
        <v>0</v>
      </c>
      <c r="N148" s="224">
        <v>0</v>
      </c>
      <c r="O148" s="224">
        <v>0</v>
      </c>
      <c r="P148" s="224">
        <v>39825.81</v>
      </c>
      <c r="Q148" s="224">
        <v>117277.74</v>
      </c>
    </row>
    <row r="149" spans="1:17" x14ac:dyDescent="0.35">
      <c r="A149" s="367"/>
      <c r="B149" s="367"/>
      <c r="C149" s="292" t="s">
        <v>110</v>
      </c>
      <c r="D149" s="286" t="s">
        <v>139</v>
      </c>
      <c r="E149" s="225">
        <v>24</v>
      </c>
      <c r="F149" s="224">
        <v>2192004.86</v>
      </c>
      <c r="G149" s="224">
        <v>372206.58</v>
      </c>
      <c r="H149" s="224">
        <v>0</v>
      </c>
      <c r="I149" s="224">
        <v>0</v>
      </c>
      <c r="J149" s="224">
        <v>39850</v>
      </c>
      <c r="K149" s="224">
        <v>0</v>
      </c>
      <c r="L149" s="224">
        <v>0</v>
      </c>
      <c r="M149" s="224">
        <v>37100.879999999997</v>
      </c>
      <c r="N149" s="224">
        <v>0</v>
      </c>
      <c r="O149" s="224">
        <v>0</v>
      </c>
      <c r="P149" s="224">
        <v>173488.2</v>
      </c>
      <c r="Q149" s="224">
        <v>529681.37</v>
      </c>
    </row>
    <row r="150" spans="1:17" x14ac:dyDescent="0.35">
      <c r="A150" s="367"/>
      <c r="B150" s="367"/>
      <c r="C150" s="292" t="s">
        <v>304</v>
      </c>
      <c r="D150" s="286" t="s">
        <v>139</v>
      </c>
      <c r="E150" s="225">
        <v>17</v>
      </c>
      <c r="F150" s="224">
        <v>1088298.3</v>
      </c>
      <c r="G150" s="224">
        <v>123332.4</v>
      </c>
      <c r="H150" s="224">
        <v>0</v>
      </c>
      <c r="I150" s="224">
        <v>0</v>
      </c>
      <c r="J150" s="224">
        <v>33050</v>
      </c>
      <c r="K150" s="224">
        <v>0</v>
      </c>
      <c r="L150" s="224">
        <v>0</v>
      </c>
      <c r="M150" s="224">
        <v>25082.240000000002</v>
      </c>
      <c r="N150" s="224">
        <v>0</v>
      </c>
      <c r="O150" s="224">
        <v>0</v>
      </c>
      <c r="P150" s="224">
        <v>87625.15</v>
      </c>
      <c r="Q150" s="224">
        <v>254744.7</v>
      </c>
    </row>
    <row r="151" spans="1:17" x14ac:dyDescent="0.35">
      <c r="A151" s="367"/>
      <c r="B151" s="367"/>
      <c r="C151" s="292" t="s">
        <v>306</v>
      </c>
      <c r="D151" s="286" t="s">
        <v>139</v>
      </c>
      <c r="E151" s="225">
        <v>11</v>
      </c>
      <c r="F151" s="224">
        <v>539745.30000000005</v>
      </c>
      <c r="G151" s="224">
        <v>23259.51</v>
      </c>
      <c r="H151" s="224">
        <v>0</v>
      </c>
      <c r="I151" s="224">
        <v>0</v>
      </c>
      <c r="J151" s="224">
        <v>15100</v>
      </c>
      <c r="K151" s="224">
        <v>0</v>
      </c>
      <c r="L151" s="224">
        <v>0</v>
      </c>
      <c r="M151" s="224">
        <v>0</v>
      </c>
      <c r="N151" s="224">
        <v>0</v>
      </c>
      <c r="O151" s="224">
        <v>0</v>
      </c>
      <c r="P151" s="224">
        <v>18369.310000000001</v>
      </c>
      <c r="Q151" s="224">
        <v>114595.68</v>
      </c>
    </row>
    <row r="152" spans="1:17" ht="15" thickBot="1" x14ac:dyDescent="0.4">
      <c r="A152" s="367"/>
      <c r="B152" s="368"/>
      <c r="C152" s="294" t="s">
        <v>307</v>
      </c>
      <c r="D152" s="287" t="s">
        <v>139</v>
      </c>
      <c r="E152" s="227">
        <v>3</v>
      </c>
      <c r="F152" s="228">
        <v>86800.89</v>
      </c>
      <c r="G152" s="228">
        <v>10841.16</v>
      </c>
      <c r="H152" s="228">
        <v>0</v>
      </c>
      <c r="I152" s="228">
        <v>0</v>
      </c>
      <c r="J152" s="228">
        <v>3600</v>
      </c>
      <c r="K152" s="228">
        <v>0</v>
      </c>
      <c r="L152" s="228">
        <v>0</v>
      </c>
      <c r="M152" s="228">
        <v>0</v>
      </c>
      <c r="N152" s="228">
        <v>18839.04</v>
      </c>
      <c r="O152" s="228">
        <v>0</v>
      </c>
      <c r="P152" s="228">
        <v>11038.56</v>
      </c>
      <c r="Q152" s="228">
        <v>20626.580000000002</v>
      </c>
    </row>
    <row r="153" spans="1:17" x14ac:dyDescent="0.35">
      <c r="A153" s="367"/>
      <c r="B153" s="369">
        <v>2023</v>
      </c>
      <c r="C153" s="295" t="s">
        <v>301</v>
      </c>
      <c r="D153" s="285" t="s">
        <v>321</v>
      </c>
      <c r="E153" s="231">
        <v>3</v>
      </c>
      <c r="F153" s="230">
        <v>848485.7</v>
      </c>
      <c r="G153" s="230">
        <v>174285.34</v>
      </c>
      <c r="H153" s="230">
        <v>0</v>
      </c>
      <c r="I153" s="230">
        <v>0</v>
      </c>
      <c r="J153" s="230">
        <v>31800</v>
      </c>
      <c r="K153" s="230">
        <v>0</v>
      </c>
      <c r="L153" s="230">
        <v>0</v>
      </c>
      <c r="M153" s="230">
        <v>99472.19</v>
      </c>
      <c r="N153" s="230">
        <v>0</v>
      </c>
      <c r="O153" s="230">
        <v>172181.84</v>
      </c>
      <c r="P153" s="230">
        <v>77453.94</v>
      </c>
      <c r="Q153" s="230">
        <v>142069.16</v>
      </c>
    </row>
    <row r="154" spans="1:17" x14ac:dyDescent="0.35">
      <c r="A154" s="367"/>
      <c r="B154" s="367"/>
      <c r="C154" s="292" t="s">
        <v>433</v>
      </c>
      <c r="D154" s="286" t="s">
        <v>139</v>
      </c>
      <c r="E154" s="225">
        <v>4</v>
      </c>
      <c r="F154" s="224">
        <v>701471.77</v>
      </c>
      <c r="G154" s="224">
        <v>75736.14</v>
      </c>
      <c r="H154" s="224">
        <v>0</v>
      </c>
      <c r="I154" s="224">
        <v>0</v>
      </c>
      <c r="J154" s="224">
        <v>91600</v>
      </c>
      <c r="K154" s="224">
        <v>4060</v>
      </c>
      <c r="L154" s="224">
        <v>0</v>
      </c>
      <c r="M154" s="224">
        <v>30092.43</v>
      </c>
      <c r="N154" s="224">
        <v>0</v>
      </c>
      <c r="O154" s="224">
        <v>0</v>
      </c>
      <c r="P154" s="224">
        <v>51586.080000000002</v>
      </c>
      <c r="Q154" s="224">
        <v>148992.44</v>
      </c>
    </row>
    <row r="155" spans="1:17" x14ac:dyDescent="0.35">
      <c r="A155" s="367"/>
      <c r="B155" s="367"/>
      <c r="C155" s="292" t="s">
        <v>303</v>
      </c>
      <c r="D155" s="286" t="s">
        <v>139</v>
      </c>
      <c r="E155" s="225">
        <v>4</v>
      </c>
      <c r="F155" s="224">
        <v>517078.95</v>
      </c>
      <c r="G155" s="224">
        <v>100907.2</v>
      </c>
      <c r="H155" s="224">
        <v>0</v>
      </c>
      <c r="I155" s="224">
        <v>0</v>
      </c>
      <c r="J155" s="224">
        <v>18000</v>
      </c>
      <c r="K155" s="224">
        <v>0</v>
      </c>
      <c r="L155" s="224">
        <v>0</v>
      </c>
      <c r="M155" s="224">
        <v>12538.51</v>
      </c>
      <c r="N155" s="224">
        <v>0</v>
      </c>
      <c r="O155" s="224">
        <v>0</v>
      </c>
      <c r="P155" s="224">
        <v>46094.14</v>
      </c>
      <c r="Q155" s="224">
        <v>131693.13</v>
      </c>
    </row>
    <row r="156" spans="1:17" x14ac:dyDescent="0.35">
      <c r="A156" s="367"/>
      <c r="B156" s="367"/>
      <c r="C156" s="292" t="s">
        <v>110</v>
      </c>
      <c r="D156" s="286" t="s">
        <v>139</v>
      </c>
      <c r="E156" s="225">
        <v>27</v>
      </c>
      <c r="F156" s="224">
        <v>2725215.59</v>
      </c>
      <c r="G156" s="224">
        <v>467032.69</v>
      </c>
      <c r="H156" s="224">
        <v>0</v>
      </c>
      <c r="I156" s="224">
        <v>0</v>
      </c>
      <c r="J156" s="224">
        <v>40500</v>
      </c>
      <c r="K156" s="224">
        <v>0</v>
      </c>
      <c r="L156" s="224">
        <v>0</v>
      </c>
      <c r="M156" s="224">
        <v>54882.11</v>
      </c>
      <c r="N156" s="224">
        <v>102571.2</v>
      </c>
      <c r="O156" s="224">
        <v>0</v>
      </c>
      <c r="P156" s="224">
        <v>223311.09</v>
      </c>
      <c r="Q156" s="224">
        <v>656702.06000000006</v>
      </c>
    </row>
    <row r="157" spans="1:17" x14ac:dyDescent="0.35">
      <c r="A157" s="367"/>
      <c r="B157" s="367"/>
      <c r="C157" s="292" t="s">
        <v>304</v>
      </c>
      <c r="D157" s="286" t="s">
        <v>139</v>
      </c>
      <c r="E157" s="225">
        <v>17</v>
      </c>
      <c r="F157" s="224">
        <v>1343432.01</v>
      </c>
      <c r="G157" s="224">
        <v>160357.82999999999</v>
      </c>
      <c r="H157" s="224">
        <v>0</v>
      </c>
      <c r="I157" s="224">
        <v>0</v>
      </c>
      <c r="J157" s="224">
        <v>30400</v>
      </c>
      <c r="K157" s="224">
        <v>8606.67</v>
      </c>
      <c r="L157" s="224">
        <v>0</v>
      </c>
      <c r="M157" s="224">
        <v>8359.01</v>
      </c>
      <c r="N157" s="224">
        <v>0</v>
      </c>
      <c r="O157" s="224">
        <v>0</v>
      </c>
      <c r="P157" s="224">
        <v>99510.42</v>
      </c>
      <c r="Q157" s="224">
        <v>309031.83</v>
      </c>
    </row>
    <row r="158" spans="1:17" ht="15" thickBot="1" x14ac:dyDescent="0.4">
      <c r="A158" s="367"/>
      <c r="B158" s="368"/>
      <c r="C158" s="294" t="s">
        <v>435</v>
      </c>
      <c r="D158" s="287" t="s">
        <v>139</v>
      </c>
      <c r="E158" s="227">
        <v>16</v>
      </c>
      <c r="F158" s="228">
        <v>886772.45</v>
      </c>
      <c r="G158" s="228">
        <v>38924.18</v>
      </c>
      <c r="H158" s="228">
        <v>0</v>
      </c>
      <c r="I158" s="228">
        <v>0</v>
      </c>
      <c r="J158" s="228">
        <v>25250</v>
      </c>
      <c r="K158" s="228">
        <v>1800</v>
      </c>
      <c r="L158" s="228">
        <v>0</v>
      </c>
      <c r="M158" s="228">
        <v>0</v>
      </c>
      <c r="N158" s="228">
        <v>0</v>
      </c>
      <c r="O158" s="228">
        <v>0</v>
      </c>
      <c r="P158" s="228">
        <v>65287.98</v>
      </c>
      <c r="Q158" s="228">
        <v>195228.56</v>
      </c>
    </row>
    <row r="159" spans="1:17" x14ac:dyDescent="0.35">
      <c r="A159" s="367"/>
      <c r="B159" s="369">
        <v>2024</v>
      </c>
      <c r="C159" s="295" t="s">
        <v>436</v>
      </c>
      <c r="D159" s="285" t="s">
        <v>321</v>
      </c>
      <c r="E159" s="231">
        <v>5</v>
      </c>
      <c r="F159" s="230">
        <v>1220148.19</v>
      </c>
      <c r="G159" s="230">
        <v>258679.90000000002</v>
      </c>
      <c r="H159" s="230">
        <v>0</v>
      </c>
      <c r="I159" s="230">
        <v>0</v>
      </c>
      <c r="J159" s="230">
        <v>58500</v>
      </c>
      <c r="K159" s="230">
        <v>17244.11</v>
      </c>
      <c r="L159" s="230">
        <v>0</v>
      </c>
      <c r="M159" s="230">
        <v>0</v>
      </c>
      <c r="N159" s="230">
        <v>218114.49</v>
      </c>
      <c r="O159" s="230">
        <v>192390.92</v>
      </c>
      <c r="P159" s="230">
        <v>128632.63999999998</v>
      </c>
      <c r="Q159" s="230">
        <v>243048.38999999998</v>
      </c>
    </row>
    <row r="160" spans="1:17" x14ac:dyDescent="0.35">
      <c r="A160" s="367"/>
      <c r="B160" s="367"/>
      <c r="C160" s="292" t="s">
        <v>302</v>
      </c>
      <c r="D160" s="286" t="s">
        <v>139</v>
      </c>
      <c r="E160" s="225">
        <v>3</v>
      </c>
      <c r="F160" s="224">
        <v>326510.15999999997</v>
      </c>
      <c r="G160" s="224">
        <v>58143.72</v>
      </c>
      <c r="H160" s="224">
        <v>0</v>
      </c>
      <c r="I160" s="224">
        <v>0</v>
      </c>
      <c r="J160" s="224">
        <v>15300</v>
      </c>
      <c r="K160" s="224">
        <v>7922.97</v>
      </c>
      <c r="L160" s="224">
        <v>0</v>
      </c>
      <c r="M160" s="224">
        <v>33556.080000000002</v>
      </c>
      <c r="N160" s="224">
        <v>0</v>
      </c>
      <c r="O160" s="224">
        <v>0</v>
      </c>
      <c r="P160" s="224">
        <v>31749.21</v>
      </c>
      <c r="Q160" s="224">
        <v>83514.39</v>
      </c>
    </row>
    <row r="161" spans="1:17" x14ac:dyDescent="0.35">
      <c r="A161" s="367"/>
      <c r="B161" s="367"/>
      <c r="C161" s="292" t="s">
        <v>303</v>
      </c>
      <c r="D161" s="286" t="s">
        <v>139</v>
      </c>
      <c r="E161" s="225">
        <v>10</v>
      </c>
      <c r="F161" s="224">
        <v>1441354.22</v>
      </c>
      <c r="G161" s="224">
        <v>262111.16</v>
      </c>
      <c r="H161" s="224">
        <v>0</v>
      </c>
      <c r="I161" s="224">
        <v>0</v>
      </c>
      <c r="J161" s="224">
        <v>39300</v>
      </c>
      <c r="K161" s="224">
        <v>33025.32</v>
      </c>
      <c r="L161" s="224">
        <v>0</v>
      </c>
      <c r="M161" s="224">
        <v>49715.44</v>
      </c>
      <c r="N161" s="224">
        <v>0</v>
      </c>
      <c r="O161" s="224">
        <v>0</v>
      </c>
      <c r="P161" s="224">
        <v>119650.05</v>
      </c>
      <c r="Q161" s="224">
        <v>360647.31</v>
      </c>
    </row>
    <row r="162" spans="1:17" x14ac:dyDescent="0.35">
      <c r="A162" s="367"/>
      <c r="B162" s="367"/>
      <c r="C162" s="292" t="s">
        <v>110</v>
      </c>
      <c r="D162" s="286" t="s">
        <v>139</v>
      </c>
      <c r="E162" s="225">
        <v>33</v>
      </c>
      <c r="F162" s="224">
        <v>3684681.26</v>
      </c>
      <c r="G162" s="224">
        <v>505490.21</v>
      </c>
      <c r="H162" s="224">
        <v>0</v>
      </c>
      <c r="I162" s="224">
        <v>0</v>
      </c>
      <c r="J162" s="224">
        <v>113050</v>
      </c>
      <c r="K162" s="224">
        <v>10657.42</v>
      </c>
      <c r="L162" s="224">
        <v>0</v>
      </c>
      <c r="M162" s="224">
        <v>30780.7</v>
      </c>
      <c r="N162" s="224">
        <v>0</v>
      </c>
      <c r="O162" s="224">
        <v>0</v>
      </c>
      <c r="P162" s="224">
        <v>294362.03000000003</v>
      </c>
      <c r="Q162" s="224">
        <v>877148.43</v>
      </c>
    </row>
    <row r="163" spans="1:17" x14ac:dyDescent="0.35">
      <c r="A163" s="367"/>
      <c r="B163" s="367"/>
      <c r="C163" s="292" t="s">
        <v>304</v>
      </c>
      <c r="D163" s="286" t="s">
        <v>139</v>
      </c>
      <c r="E163" s="225">
        <v>16</v>
      </c>
      <c r="F163" s="224">
        <v>1152273.9099999999</v>
      </c>
      <c r="G163" s="224">
        <v>98916.5</v>
      </c>
      <c r="H163" s="224">
        <v>0</v>
      </c>
      <c r="I163" s="224">
        <v>0</v>
      </c>
      <c r="J163" s="224">
        <v>29940</v>
      </c>
      <c r="K163" s="224">
        <v>0</v>
      </c>
      <c r="L163" s="224">
        <v>0</v>
      </c>
      <c r="M163" s="224">
        <v>0</v>
      </c>
      <c r="N163" s="224">
        <v>0</v>
      </c>
      <c r="O163" s="224">
        <v>0</v>
      </c>
      <c r="P163" s="224">
        <v>76287.83</v>
      </c>
      <c r="Q163" s="224">
        <v>258743.14</v>
      </c>
    </row>
    <row r="164" spans="1:17" ht="15" thickBot="1" x14ac:dyDescent="0.4">
      <c r="A164" s="367"/>
      <c r="B164" s="368"/>
      <c r="C164" s="294" t="s">
        <v>435</v>
      </c>
      <c r="D164" s="287" t="s">
        <v>139</v>
      </c>
      <c r="E164" s="227">
        <v>9</v>
      </c>
      <c r="F164" s="228">
        <v>661023.75</v>
      </c>
      <c r="G164" s="228">
        <v>23396.12</v>
      </c>
      <c r="H164" s="228">
        <v>0</v>
      </c>
      <c r="I164" s="228">
        <v>0</v>
      </c>
      <c r="J164" s="228">
        <v>14171.95</v>
      </c>
      <c r="K164" s="228">
        <v>0</v>
      </c>
      <c r="L164" s="228">
        <v>0</v>
      </c>
      <c r="M164" s="228">
        <v>0</v>
      </c>
      <c r="N164" s="228">
        <v>0</v>
      </c>
      <c r="O164" s="228">
        <v>0</v>
      </c>
      <c r="P164" s="228">
        <v>27066.14</v>
      </c>
      <c r="Q164" s="228">
        <v>139083.22</v>
      </c>
    </row>
    <row r="165" spans="1:17" x14ac:dyDescent="0.35">
      <c r="A165" s="367"/>
      <c r="B165" s="366">
        <v>2025</v>
      </c>
      <c r="C165" s="293" t="s">
        <v>436</v>
      </c>
      <c r="D165" s="288" t="s">
        <v>321</v>
      </c>
      <c r="E165" s="236">
        <v>5</v>
      </c>
      <c r="F165" s="235">
        <v>1097008.32</v>
      </c>
      <c r="G165" s="235">
        <v>235606.35</v>
      </c>
      <c r="H165" s="235">
        <v>0</v>
      </c>
      <c r="I165" s="235">
        <v>0</v>
      </c>
      <c r="J165" s="235">
        <v>18151.64</v>
      </c>
      <c r="K165" s="235">
        <v>0</v>
      </c>
      <c r="L165" s="235">
        <v>0</v>
      </c>
      <c r="M165" s="235">
        <v>164137.92000000001</v>
      </c>
      <c r="N165" s="235">
        <v>0</v>
      </c>
      <c r="O165" s="235">
        <v>145409.66</v>
      </c>
      <c r="P165" s="235">
        <v>98316.42</v>
      </c>
      <c r="Q165" s="235">
        <v>195392.02</v>
      </c>
    </row>
    <row r="166" spans="1:17" x14ac:dyDescent="0.35">
      <c r="A166" s="367"/>
      <c r="B166" s="367"/>
      <c r="C166" s="292" t="s">
        <v>302</v>
      </c>
      <c r="D166" s="286" t="s">
        <v>139</v>
      </c>
      <c r="E166" s="225">
        <v>7</v>
      </c>
      <c r="F166" s="224">
        <v>826018.43</v>
      </c>
      <c r="G166" s="224">
        <v>177157.54</v>
      </c>
      <c r="H166" s="224">
        <v>0</v>
      </c>
      <c r="I166" s="224">
        <v>0</v>
      </c>
      <c r="J166" s="224">
        <v>68252.87</v>
      </c>
      <c r="K166" s="224">
        <v>0</v>
      </c>
      <c r="L166" s="224">
        <v>0</v>
      </c>
      <c r="M166" s="224">
        <v>0</v>
      </c>
      <c r="N166" s="224">
        <v>0</v>
      </c>
      <c r="O166" s="224">
        <v>0</v>
      </c>
      <c r="P166" s="224">
        <v>74047.820000000007</v>
      </c>
      <c r="Q166" s="224">
        <v>216437.89</v>
      </c>
    </row>
    <row r="167" spans="1:17" x14ac:dyDescent="0.35">
      <c r="A167" s="367"/>
      <c r="B167" s="367"/>
      <c r="C167" s="292" t="s">
        <v>303</v>
      </c>
      <c r="D167" s="286" t="s">
        <v>139</v>
      </c>
      <c r="E167" s="225">
        <v>8</v>
      </c>
      <c r="F167" s="224">
        <v>949016.36</v>
      </c>
      <c r="G167" s="224">
        <v>179582.76</v>
      </c>
      <c r="H167" s="224">
        <v>0</v>
      </c>
      <c r="I167" s="224">
        <v>0</v>
      </c>
      <c r="J167" s="224">
        <v>28215.86</v>
      </c>
      <c r="K167" s="224">
        <v>0</v>
      </c>
      <c r="L167" s="224">
        <v>0</v>
      </c>
      <c r="M167" s="224">
        <v>31904.3</v>
      </c>
      <c r="N167" s="224">
        <v>0</v>
      </c>
      <c r="O167" s="224">
        <v>0</v>
      </c>
      <c r="P167" s="224">
        <v>111332.91</v>
      </c>
      <c r="Q167" s="224">
        <v>240190.16</v>
      </c>
    </row>
    <row r="168" spans="1:17" x14ac:dyDescent="0.35">
      <c r="A168" s="367"/>
      <c r="B168" s="367"/>
      <c r="C168" s="292" t="s">
        <v>110</v>
      </c>
      <c r="D168" s="286" t="s">
        <v>139</v>
      </c>
      <c r="E168" s="225">
        <v>30</v>
      </c>
      <c r="F168" s="224">
        <v>2980204.09</v>
      </c>
      <c r="G168" s="224">
        <v>453098.8</v>
      </c>
      <c r="H168" s="224">
        <v>0</v>
      </c>
      <c r="I168" s="224">
        <v>0</v>
      </c>
      <c r="J168" s="224">
        <v>151265.68</v>
      </c>
      <c r="K168" s="224">
        <v>0</v>
      </c>
      <c r="L168" s="224">
        <v>0</v>
      </c>
      <c r="M168" s="224">
        <v>143210.32999999999</v>
      </c>
      <c r="N168" s="224">
        <v>73862.039999999994</v>
      </c>
      <c r="O168" s="224">
        <v>0</v>
      </c>
      <c r="P168" s="224">
        <v>332250.08</v>
      </c>
      <c r="Q168" s="224">
        <v>738256.15</v>
      </c>
    </row>
    <row r="169" spans="1:17" x14ac:dyDescent="0.35">
      <c r="A169" s="367"/>
      <c r="B169" s="367"/>
      <c r="C169" s="292" t="s">
        <v>304</v>
      </c>
      <c r="D169" s="286" t="s">
        <v>139</v>
      </c>
      <c r="E169" s="225">
        <v>21</v>
      </c>
      <c r="F169" s="224">
        <v>1198198.71</v>
      </c>
      <c r="G169" s="224">
        <v>121964.87</v>
      </c>
      <c r="H169" s="224">
        <v>0</v>
      </c>
      <c r="I169" s="224">
        <v>0</v>
      </c>
      <c r="J169" s="224">
        <v>82528.14</v>
      </c>
      <c r="K169" s="224">
        <v>0</v>
      </c>
      <c r="L169" s="224">
        <v>0</v>
      </c>
      <c r="M169" s="224">
        <v>0</v>
      </c>
      <c r="N169" s="224">
        <v>28621.56</v>
      </c>
      <c r="O169" s="224">
        <v>0</v>
      </c>
      <c r="P169" s="224">
        <v>105642.08</v>
      </c>
      <c r="Q169" s="224">
        <v>287402.7</v>
      </c>
    </row>
    <row r="170" spans="1:17" x14ac:dyDescent="0.35">
      <c r="A170" s="367"/>
      <c r="B170" s="367"/>
      <c r="C170" s="292" t="s">
        <v>306</v>
      </c>
      <c r="D170" s="286" t="s">
        <v>139</v>
      </c>
      <c r="E170" s="225">
        <v>6</v>
      </c>
      <c r="F170" s="224">
        <v>437865.13</v>
      </c>
      <c r="G170" s="224">
        <v>21443.919999999998</v>
      </c>
      <c r="H170" s="224">
        <v>0</v>
      </c>
      <c r="I170" s="224">
        <v>0</v>
      </c>
      <c r="J170" s="224">
        <v>16397.37</v>
      </c>
      <c r="K170" s="224">
        <v>0</v>
      </c>
      <c r="L170" s="224">
        <v>0</v>
      </c>
      <c r="M170" s="224">
        <v>0</v>
      </c>
      <c r="N170" s="224">
        <v>0</v>
      </c>
      <c r="O170" s="224">
        <v>0</v>
      </c>
      <c r="P170" s="224">
        <v>41596.57</v>
      </c>
      <c r="Q170" s="224">
        <v>98681.78</v>
      </c>
    </row>
    <row r="171" spans="1:17" ht="15" thickBot="1" x14ac:dyDescent="0.4">
      <c r="A171" s="368"/>
      <c r="B171" s="368"/>
      <c r="C171" s="294" t="s">
        <v>307</v>
      </c>
      <c r="D171" s="287" t="s">
        <v>139</v>
      </c>
      <c r="E171" s="227">
        <v>3</v>
      </c>
      <c r="F171" s="228">
        <v>179012.96</v>
      </c>
      <c r="G171" s="228">
        <v>12079.47</v>
      </c>
      <c r="H171" s="228">
        <v>0</v>
      </c>
      <c r="I171" s="228">
        <v>0</v>
      </c>
      <c r="J171" s="228">
        <v>8166.92</v>
      </c>
      <c r="K171" s="228">
        <v>0</v>
      </c>
      <c r="L171" s="228">
        <v>0</v>
      </c>
      <c r="M171" s="228">
        <v>0</v>
      </c>
      <c r="N171" s="228">
        <v>0</v>
      </c>
      <c r="O171" s="228">
        <v>0</v>
      </c>
      <c r="P171" s="228">
        <v>9427.85</v>
      </c>
      <c r="Q171" s="228">
        <v>40443.71</v>
      </c>
    </row>
    <row r="172" spans="1:17" x14ac:dyDescent="0.35">
      <c r="A172" s="369" t="s">
        <v>308</v>
      </c>
      <c r="B172" s="369">
        <v>2020</v>
      </c>
      <c r="C172" s="295" t="s">
        <v>309</v>
      </c>
      <c r="D172" s="285" t="s">
        <v>42</v>
      </c>
      <c r="E172" s="231">
        <v>16</v>
      </c>
      <c r="F172" s="230">
        <v>1058630.3300000036</v>
      </c>
      <c r="G172" s="230">
        <v>47362.979999999974</v>
      </c>
      <c r="H172" s="230">
        <v>0</v>
      </c>
      <c r="I172" s="230">
        <v>0</v>
      </c>
      <c r="J172" s="230">
        <v>99705.770000000033</v>
      </c>
      <c r="K172" s="230">
        <v>0</v>
      </c>
      <c r="L172" s="230">
        <v>11100</v>
      </c>
      <c r="M172" s="230">
        <v>4025.78</v>
      </c>
      <c r="N172" s="230">
        <v>0</v>
      </c>
      <c r="O172" s="230">
        <v>0</v>
      </c>
      <c r="P172" s="230">
        <v>19819.46</v>
      </c>
      <c r="Q172" s="230">
        <v>239257.87999999998</v>
      </c>
    </row>
    <row r="173" spans="1:17" x14ac:dyDescent="0.35">
      <c r="A173" s="367"/>
      <c r="B173" s="367"/>
      <c r="C173" s="292" t="s">
        <v>310</v>
      </c>
      <c r="D173" s="286" t="s">
        <v>42</v>
      </c>
      <c r="E173" s="225">
        <v>25</v>
      </c>
      <c r="F173" s="224">
        <v>1400211.1300000015</v>
      </c>
      <c r="G173" s="224">
        <v>143534.75000000009</v>
      </c>
      <c r="H173" s="224">
        <v>0</v>
      </c>
      <c r="I173" s="224">
        <v>0</v>
      </c>
      <c r="J173" s="224">
        <v>117434.10999999999</v>
      </c>
      <c r="K173" s="224">
        <v>0</v>
      </c>
      <c r="L173" s="224">
        <v>23688.080000000002</v>
      </c>
      <c r="M173" s="224">
        <v>8132</v>
      </c>
      <c r="N173" s="224">
        <v>0</v>
      </c>
      <c r="O173" s="224">
        <v>0</v>
      </c>
      <c r="P173" s="224">
        <v>130763.09</v>
      </c>
      <c r="Q173" s="224">
        <v>325368.06000000029</v>
      </c>
    </row>
    <row r="174" spans="1:17" x14ac:dyDescent="0.35">
      <c r="A174" s="367"/>
      <c r="B174" s="367"/>
      <c r="C174" s="292" t="s">
        <v>311</v>
      </c>
      <c r="D174" s="286" t="s">
        <v>42</v>
      </c>
      <c r="E174" s="225">
        <v>6</v>
      </c>
      <c r="F174" s="224">
        <v>434784.72</v>
      </c>
      <c r="G174" s="224">
        <v>67119.959999999992</v>
      </c>
      <c r="H174" s="224">
        <v>0</v>
      </c>
      <c r="I174" s="224">
        <v>0</v>
      </c>
      <c r="J174" s="224">
        <v>44287.199999999997</v>
      </c>
      <c r="K174" s="224">
        <v>0</v>
      </c>
      <c r="L174" s="224">
        <v>11000</v>
      </c>
      <c r="M174" s="224">
        <v>8937.24</v>
      </c>
      <c r="N174" s="224">
        <v>0</v>
      </c>
      <c r="O174" s="224">
        <v>0</v>
      </c>
      <c r="P174" s="224">
        <v>52721.56</v>
      </c>
      <c r="Q174" s="224">
        <v>120464.17999999989</v>
      </c>
    </row>
    <row r="175" spans="1:17" x14ac:dyDescent="0.35">
      <c r="A175" s="367"/>
      <c r="B175" s="367"/>
      <c r="C175" s="292" t="s">
        <v>312</v>
      </c>
      <c r="D175" s="286" t="s">
        <v>42</v>
      </c>
      <c r="E175" s="225">
        <v>15</v>
      </c>
      <c r="F175" s="224">
        <v>1267033.4700000007</v>
      </c>
      <c r="G175" s="224">
        <v>212794.05</v>
      </c>
      <c r="H175" s="224">
        <v>0</v>
      </c>
      <c r="I175" s="224">
        <v>0</v>
      </c>
      <c r="J175" s="224">
        <v>153336.64000000004</v>
      </c>
      <c r="K175" s="224">
        <v>0</v>
      </c>
      <c r="L175" s="224">
        <v>13000</v>
      </c>
      <c r="M175" s="224">
        <v>22866.45</v>
      </c>
      <c r="N175" s="224">
        <v>22866.45</v>
      </c>
      <c r="O175" s="224">
        <v>0</v>
      </c>
      <c r="P175" s="224">
        <v>123499.51000000001</v>
      </c>
      <c r="Q175" s="224">
        <v>334277.74999999994</v>
      </c>
    </row>
    <row r="176" spans="1:17" x14ac:dyDescent="0.35">
      <c r="A176" s="367"/>
      <c r="B176" s="367"/>
      <c r="C176" s="292" t="s">
        <v>313</v>
      </c>
      <c r="D176" s="286" t="s">
        <v>42</v>
      </c>
      <c r="E176" s="225">
        <v>11</v>
      </c>
      <c r="F176" s="224">
        <v>1191631.68</v>
      </c>
      <c r="G176" s="224">
        <v>203405.91999999998</v>
      </c>
      <c r="H176" s="224">
        <v>0</v>
      </c>
      <c r="I176" s="224">
        <v>63900</v>
      </c>
      <c r="J176" s="224">
        <v>135644.09999999995</v>
      </c>
      <c r="K176" s="224">
        <v>0</v>
      </c>
      <c r="L176" s="224">
        <v>35000</v>
      </c>
      <c r="M176" s="224">
        <v>18357.57</v>
      </c>
      <c r="N176" s="224">
        <v>0</v>
      </c>
      <c r="O176" s="224">
        <v>0</v>
      </c>
      <c r="P176" s="224">
        <v>131319.78</v>
      </c>
      <c r="Q176" s="224">
        <v>324466.53999999992</v>
      </c>
    </row>
    <row r="177" spans="1:17" ht="15" thickBot="1" x14ac:dyDescent="0.4">
      <c r="A177" s="367"/>
      <c r="B177" s="368"/>
      <c r="C177" s="294" t="s">
        <v>314</v>
      </c>
      <c r="D177" s="287" t="s">
        <v>321</v>
      </c>
      <c r="E177" s="227">
        <v>3</v>
      </c>
      <c r="F177" s="228">
        <v>649163.88</v>
      </c>
      <c r="G177" s="228">
        <v>83455.799999999988</v>
      </c>
      <c r="H177" s="228">
        <v>0</v>
      </c>
      <c r="I177" s="228">
        <v>6000</v>
      </c>
      <c r="J177" s="228">
        <v>17958.239999999998</v>
      </c>
      <c r="K177" s="228">
        <v>0</v>
      </c>
      <c r="L177" s="228">
        <v>6000</v>
      </c>
      <c r="M177" s="228">
        <v>0</v>
      </c>
      <c r="N177" s="228">
        <v>0</v>
      </c>
      <c r="O177" s="228">
        <v>0</v>
      </c>
      <c r="P177" s="228">
        <v>63890.439999999995</v>
      </c>
      <c r="Q177" s="228">
        <v>97179.11000000003</v>
      </c>
    </row>
    <row r="178" spans="1:17" x14ac:dyDescent="0.35">
      <c r="A178" s="367"/>
      <c r="B178" s="369">
        <v>2021</v>
      </c>
      <c r="C178" s="295" t="s">
        <v>315</v>
      </c>
      <c r="D178" s="285" t="s">
        <v>42</v>
      </c>
      <c r="E178" s="231">
        <v>30</v>
      </c>
      <c r="F178" s="230">
        <v>1700966.7500000012</v>
      </c>
      <c r="G178" s="230">
        <v>74401.700000000012</v>
      </c>
      <c r="H178" s="230">
        <v>0</v>
      </c>
      <c r="I178" s="230">
        <v>0</v>
      </c>
      <c r="J178" s="230">
        <v>160142.17000000004</v>
      </c>
      <c r="K178" s="230">
        <v>0</v>
      </c>
      <c r="L178" s="230">
        <v>104000</v>
      </c>
      <c r="M178" s="230">
        <v>7837.7800000000007</v>
      </c>
      <c r="N178" s="230">
        <v>0</v>
      </c>
      <c r="O178" s="230">
        <v>0</v>
      </c>
      <c r="P178" s="230">
        <v>89203.13</v>
      </c>
      <c r="Q178" s="230">
        <v>414933.2800000002</v>
      </c>
    </row>
    <row r="179" spans="1:17" x14ac:dyDescent="0.35">
      <c r="A179" s="367"/>
      <c r="B179" s="367"/>
      <c r="C179" s="292" t="s">
        <v>310</v>
      </c>
      <c r="D179" s="286" t="s">
        <v>42</v>
      </c>
      <c r="E179" s="225">
        <v>26</v>
      </c>
      <c r="F179" s="224">
        <v>1711005.7200000014</v>
      </c>
      <c r="G179" s="224">
        <v>158679.39000000007</v>
      </c>
      <c r="H179" s="224">
        <v>0</v>
      </c>
      <c r="I179" s="224">
        <v>0</v>
      </c>
      <c r="J179" s="224">
        <v>217813.67999999993</v>
      </c>
      <c r="K179" s="224">
        <v>0</v>
      </c>
      <c r="L179" s="224">
        <v>170000</v>
      </c>
      <c r="M179" s="224">
        <v>14608.580000000002</v>
      </c>
      <c r="N179" s="224">
        <v>0</v>
      </c>
      <c r="O179" s="224">
        <v>0</v>
      </c>
      <c r="P179" s="224">
        <v>133061.19</v>
      </c>
      <c r="Q179" s="224">
        <v>447845.4699999998</v>
      </c>
    </row>
    <row r="180" spans="1:17" x14ac:dyDescent="0.35">
      <c r="A180" s="367"/>
      <c r="B180" s="367"/>
      <c r="C180" s="292" t="s">
        <v>311</v>
      </c>
      <c r="D180" s="286" t="s">
        <v>42</v>
      </c>
      <c r="E180" s="225">
        <v>6</v>
      </c>
      <c r="F180" s="224">
        <v>475772.36</v>
      </c>
      <c r="G180" s="224">
        <v>72742.679999999993</v>
      </c>
      <c r="H180" s="224">
        <v>0</v>
      </c>
      <c r="I180" s="224">
        <v>0</v>
      </c>
      <c r="J180" s="224">
        <v>63927.82</v>
      </c>
      <c r="K180" s="224">
        <v>0</v>
      </c>
      <c r="L180" s="224">
        <v>57500</v>
      </c>
      <c r="M180" s="224">
        <v>0</v>
      </c>
      <c r="N180" s="224">
        <v>0</v>
      </c>
      <c r="O180" s="224">
        <v>0</v>
      </c>
      <c r="P180" s="224">
        <v>45564.93</v>
      </c>
      <c r="Q180" s="224">
        <v>148405.29000000004</v>
      </c>
    </row>
    <row r="181" spans="1:17" x14ac:dyDescent="0.35">
      <c r="A181" s="367"/>
      <c r="B181" s="367"/>
      <c r="C181" s="292" t="s">
        <v>316</v>
      </c>
      <c r="D181" s="286" t="s">
        <v>42</v>
      </c>
      <c r="E181" s="225">
        <v>17</v>
      </c>
      <c r="F181" s="224">
        <v>1483211.1600000006</v>
      </c>
      <c r="G181" s="224">
        <v>254434.37</v>
      </c>
      <c r="H181" s="224">
        <v>0</v>
      </c>
      <c r="I181" s="224">
        <v>0</v>
      </c>
      <c r="J181" s="224">
        <v>208181.37999999995</v>
      </c>
      <c r="K181" s="224">
        <v>0</v>
      </c>
      <c r="L181" s="224">
        <v>131300</v>
      </c>
      <c r="M181" s="224">
        <v>24816.14</v>
      </c>
      <c r="N181" s="224">
        <v>0</v>
      </c>
      <c r="O181" s="224">
        <v>0</v>
      </c>
      <c r="P181" s="224">
        <v>136404.59</v>
      </c>
      <c r="Q181" s="224">
        <v>424683.76</v>
      </c>
    </row>
    <row r="182" spans="1:17" x14ac:dyDescent="0.35">
      <c r="A182" s="367"/>
      <c r="B182" s="367"/>
      <c r="C182" s="292" t="s">
        <v>313</v>
      </c>
      <c r="D182" s="286" t="s">
        <v>42</v>
      </c>
      <c r="E182" s="225">
        <v>12</v>
      </c>
      <c r="F182" s="224">
        <v>1163497.02</v>
      </c>
      <c r="G182" s="224">
        <v>191607.72000000006</v>
      </c>
      <c r="H182" s="224">
        <v>0</v>
      </c>
      <c r="I182" s="224">
        <v>66400</v>
      </c>
      <c r="J182" s="224">
        <v>161355.45000000001</v>
      </c>
      <c r="K182" s="224">
        <v>0</v>
      </c>
      <c r="L182" s="224">
        <v>145000</v>
      </c>
      <c r="M182" s="224">
        <v>25235.899999999998</v>
      </c>
      <c r="N182" s="224">
        <v>27697.38</v>
      </c>
      <c r="O182" s="224">
        <v>0</v>
      </c>
      <c r="P182" s="224">
        <v>134631.85</v>
      </c>
      <c r="Q182" s="224">
        <v>336581.61000000004</v>
      </c>
    </row>
    <row r="183" spans="1:17" ht="15" thickBot="1" x14ac:dyDescent="0.4">
      <c r="A183" s="367"/>
      <c r="B183" s="368"/>
      <c r="C183" s="294" t="s">
        <v>314</v>
      </c>
      <c r="D183" s="287" t="s">
        <v>321</v>
      </c>
      <c r="E183" s="227">
        <v>3</v>
      </c>
      <c r="F183" s="228">
        <v>677717.58</v>
      </c>
      <c r="G183" s="228">
        <v>86680.559999999983</v>
      </c>
      <c r="H183" s="228">
        <v>0</v>
      </c>
      <c r="I183" s="228">
        <v>6000</v>
      </c>
      <c r="J183" s="228">
        <v>24291.360000000001</v>
      </c>
      <c r="K183" s="228">
        <v>0</v>
      </c>
      <c r="L183" s="228">
        <v>18000</v>
      </c>
      <c r="M183" s="228">
        <v>86307.44</v>
      </c>
      <c r="N183" s="228">
        <v>0</v>
      </c>
      <c r="O183" s="228">
        <v>0</v>
      </c>
      <c r="P183" s="228">
        <v>64309.130000000005</v>
      </c>
      <c r="Q183" s="228">
        <v>96608.51999999999</v>
      </c>
    </row>
    <row r="184" spans="1:17" x14ac:dyDescent="0.35">
      <c r="A184" s="367"/>
      <c r="B184" s="369">
        <v>2022</v>
      </c>
      <c r="C184" s="295" t="s">
        <v>190</v>
      </c>
      <c r="D184" s="285" t="s">
        <v>42</v>
      </c>
      <c r="E184" s="231">
        <v>53</v>
      </c>
      <c r="F184" s="230">
        <v>3076496.9000000004</v>
      </c>
      <c r="G184" s="230">
        <v>148068.99000000002</v>
      </c>
      <c r="H184" s="230">
        <v>0</v>
      </c>
      <c r="I184" s="230">
        <v>0</v>
      </c>
      <c r="J184" s="230">
        <v>345439.37000000005</v>
      </c>
      <c r="K184" s="230">
        <v>2200</v>
      </c>
      <c r="L184" s="230">
        <v>297800.90000000002</v>
      </c>
      <c r="M184" s="230">
        <v>6450</v>
      </c>
      <c r="N184" s="230">
        <v>0</v>
      </c>
      <c r="O184" s="230">
        <v>0</v>
      </c>
      <c r="P184" s="230">
        <v>118100.4</v>
      </c>
      <c r="Q184" s="230">
        <v>737316.79000000178</v>
      </c>
    </row>
    <row r="185" spans="1:17" x14ac:dyDescent="0.35">
      <c r="A185" s="367"/>
      <c r="B185" s="367"/>
      <c r="C185" s="292" t="s">
        <v>310</v>
      </c>
      <c r="D185" s="286" t="s">
        <v>42</v>
      </c>
      <c r="E185" s="225">
        <v>32</v>
      </c>
      <c r="F185" s="224">
        <v>2024786.3000000007</v>
      </c>
      <c r="G185" s="224">
        <v>185808.76</v>
      </c>
      <c r="H185" s="224">
        <v>0</v>
      </c>
      <c r="I185" s="224">
        <v>0</v>
      </c>
      <c r="J185" s="224">
        <v>334681.62</v>
      </c>
      <c r="K185" s="224">
        <v>17300</v>
      </c>
      <c r="L185" s="224">
        <v>215076.05</v>
      </c>
      <c r="M185" s="224">
        <v>16537.5</v>
      </c>
      <c r="N185" s="224">
        <v>0</v>
      </c>
      <c r="O185" s="224">
        <v>0</v>
      </c>
      <c r="P185" s="224">
        <v>184864.12</v>
      </c>
      <c r="Q185" s="224">
        <v>545227.20999999938</v>
      </c>
    </row>
    <row r="186" spans="1:17" x14ac:dyDescent="0.35">
      <c r="A186" s="367"/>
      <c r="B186" s="367"/>
      <c r="C186" s="292" t="s">
        <v>317</v>
      </c>
      <c r="D186" s="286" t="s">
        <v>42</v>
      </c>
      <c r="E186" s="225">
        <v>7</v>
      </c>
      <c r="F186" s="224">
        <v>730836</v>
      </c>
      <c r="G186" s="224">
        <v>83731.8</v>
      </c>
      <c r="H186" s="224">
        <v>0</v>
      </c>
      <c r="I186" s="224">
        <v>0</v>
      </c>
      <c r="J186" s="224">
        <v>134096.82999999999</v>
      </c>
      <c r="K186" s="224">
        <v>21700</v>
      </c>
      <c r="L186" s="224">
        <v>103363.61</v>
      </c>
      <c r="M186" s="224">
        <v>4708.5</v>
      </c>
      <c r="N186" s="224">
        <v>0</v>
      </c>
      <c r="O186" s="224">
        <v>0</v>
      </c>
      <c r="P186" s="224">
        <v>66260.53</v>
      </c>
      <c r="Q186" s="224">
        <v>228120.05000000005</v>
      </c>
    </row>
    <row r="187" spans="1:17" x14ac:dyDescent="0.35">
      <c r="A187" s="367"/>
      <c r="B187" s="367"/>
      <c r="C187" s="292" t="s">
        <v>318</v>
      </c>
      <c r="D187" s="286" t="s">
        <v>42</v>
      </c>
      <c r="E187" s="225">
        <v>18</v>
      </c>
      <c r="F187" s="224">
        <v>1578014.78</v>
      </c>
      <c r="G187" s="224">
        <v>271577.31</v>
      </c>
      <c r="H187" s="224">
        <v>0</v>
      </c>
      <c r="I187" s="224">
        <v>0</v>
      </c>
      <c r="J187" s="224">
        <v>292807.42</v>
      </c>
      <c r="K187" s="224">
        <v>21600</v>
      </c>
      <c r="L187" s="224">
        <v>163700</v>
      </c>
      <c r="M187" s="224">
        <v>20012.5</v>
      </c>
      <c r="N187" s="224">
        <v>0</v>
      </c>
      <c r="O187" s="224">
        <v>0</v>
      </c>
      <c r="P187" s="224">
        <v>152354.33000000002</v>
      </c>
      <c r="Q187" s="224">
        <v>470440.25000000017</v>
      </c>
    </row>
    <row r="188" spans="1:17" ht="29" x14ac:dyDescent="0.35">
      <c r="A188" s="367"/>
      <c r="B188" s="367"/>
      <c r="C188" s="292" t="s">
        <v>437</v>
      </c>
      <c r="D188" s="286" t="s">
        <v>42</v>
      </c>
      <c r="E188" s="225">
        <v>13</v>
      </c>
      <c r="F188" s="224">
        <v>1434103.57</v>
      </c>
      <c r="G188" s="224">
        <v>236305.00000000003</v>
      </c>
      <c r="H188" s="224">
        <v>0</v>
      </c>
      <c r="I188" s="224">
        <v>86400</v>
      </c>
      <c r="J188" s="224">
        <v>281828.83</v>
      </c>
      <c r="K188" s="224">
        <v>18200</v>
      </c>
      <c r="L188" s="224">
        <v>178400</v>
      </c>
      <c r="M188" s="224">
        <v>6825</v>
      </c>
      <c r="N188" s="224">
        <v>0</v>
      </c>
      <c r="O188" s="224">
        <v>0</v>
      </c>
      <c r="P188" s="224">
        <v>151759.96000000002</v>
      </c>
      <c r="Q188" s="224">
        <v>419720.78</v>
      </c>
    </row>
    <row r="189" spans="1:17" ht="15" thickBot="1" x14ac:dyDescent="0.4">
      <c r="A189" s="367"/>
      <c r="B189" s="368"/>
      <c r="C189" s="294" t="s">
        <v>314</v>
      </c>
      <c r="D189" s="287" t="s">
        <v>321</v>
      </c>
      <c r="E189" s="227">
        <v>3</v>
      </c>
      <c r="F189" s="228">
        <v>740524.96000000008</v>
      </c>
      <c r="G189" s="228">
        <v>99955.98</v>
      </c>
      <c r="H189" s="228">
        <v>0</v>
      </c>
      <c r="I189" s="228">
        <v>8000</v>
      </c>
      <c r="J189" s="228">
        <v>34637.599999999999</v>
      </c>
      <c r="K189" s="228">
        <v>1500</v>
      </c>
      <c r="L189" s="228">
        <v>165834.23999999999</v>
      </c>
      <c r="M189" s="228">
        <v>0</v>
      </c>
      <c r="N189" s="228">
        <v>0</v>
      </c>
      <c r="O189" s="228">
        <v>0</v>
      </c>
      <c r="P189" s="228">
        <v>67427.12999999999</v>
      </c>
      <c r="Q189" s="228">
        <v>107384.38</v>
      </c>
    </row>
    <row r="190" spans="1:17" x14ac:dyDescent="0.35">
      <c r="A190" s="367"/>
      <c r="B190" s="369">
        <v>2023</v>
      </c>
      <c r="C190" s="295" t="s">
        <v>190</v>
      </c>
      <c r="D190" s="285" t="s">
        <v>42</v>
      </c>
      <c r="E190" s="231">
        <v>66</v>
      </c>
      <c r="F190" s="230">
        <v>3923252</v>
      </c>
      <c r="G190" s="230">
        <v>198428.49999999994</v>
      </c>
      <c r="H190" s="230">
        <v>0</v>
      </c>
      <c r="I190" s="230">
        <v>0</v>
      </c>
      <c r="J190" s="230">
        <v>468651.70000000007</v>
      </c>
      <c r="K190" s="230">
        <v>4350</v>
      </c>
      <c r="L190" s="230">
        <v>380790</v>
      </c>
      <c r="M190" s="230">
        <v>3487.5</v>
      </c>
      <c r="N190" s="230">
        <v>18983.52</v>
      </c>
      <c r="O190" s="230">
        <v>0</v>
      </c>
      <c r="P190" s="230">
        <v>233374.72999999998</v>
      </c>
      <c r="Q190" s="230">
        <v>979877.46000000043</v>
      </c>
    </row>
    <row r="191" spans="1:17" x14ac:dyDescent="0.35">
      <c r="A191" s="367"/>
      <c r="B191" s="367"/>
      <c r="C191" s="292" t="s">
        <v>310</v>
      </c>
      <c r="D191" s="286" t="s">
        <v>42</v>
      </c>
      <c r="E191" s="225">
        <v>39</v>
      </c>
      <c r="F191" s="224">
        <v>2644416.81</v>
      </c>
      <c r="G191" s="224">
        <v>231933.00000000003</v>
      </c>
      <c r="H191" s="224">
        <v>0</v>
      </c>
      <c r="I191" s="224">
        <v>0</v>
      </c>
      <c r="J191" s="224">
        <v>466933.05999999988</v>
      </c>
      <c r="K191" s="224">
        <v>20250</v>
      </c>
      <c r="L191" s="224">
        <v>338695</v>
      </c>
      <c r="M191" s="224">
        <v>0</v>
      </c>
      <c r="N191" s="224">
        <v>13288.44</v>
      </c>
      <c r="O191" s="224">
        <v>0</v>
      </c>
      <c r="P191" s="224">
        <v>207037.92999999996</v>
      </c>
      <c r="Q191" s="224">
        <v>745252.84999999986</v>
      </c>
    </row>
    <row r="192" spans="1:17" x14ac:dyDescent="0.35">
      <c r="A192" s="367"/>
      <c r="B192" s="367"/>
      <c r="C192" s="292" t="s">
        <v>317</v>
      </c>
      <c r="D192" s="286" t="s">
        <v>42</v>
      </c>
      <c r="E192" s="225">
        <v>11</v>
      </c>
      <c r="F192" s="224">
        <v>1284613</v>
      </c>
      <c r="G192" s="224">
        <v>133563.20000000001</v>
      </c>
      <c r="H192" s="224">
        <v>0</v>
      </c>
      <c r="I192" s="224">
        <v>0</v>
      </c>
      <c r="J192" s="224">
        <v>250887.27</v>
      </c>
      <c r="K192" s="224">
        <v>20050</v>
      </c>
      <c r="L192" s="224">
        <v>233215</v>
      </c>
      <c r="M192" s="224">
        <v>20232.5</v>
      </c>
      <c r="N192" s="224">
        <v>0</v>
      </c>
      <c r="O192" s="224">
        <v>0</v>
      </c>
      <c r="P192" s="224">
        <v>81105.45</v>
      </c>
      <c r="Q192" s="224">
        <v>391182.62999999995</v>
      </c>
    </row>
    <row r="193" spans="1:17" x14ac:dyDescent="0.35">
      <c r="A193" s="367"/>
      <c r="B193" s="367"/>
      <c r="C193" s="292" t="s">
        <v>318</v>
      </c>
      <c r="D193" s="286" t="s">
        <v>42</v>
      </c>
      <c r="E193" s="225">
        <v>20</v>
      </c>
      <c r="F193" s="224">
        <v>1832660</v>
      </c>
      <c r="G193" s="224">
        <v>314735.09999999998</v>
      </c>
      <c r="H193" s="224">
        <v>0</v>
      </c>
      <c r="I193" s="224">
        <v>0</v>
      </c>
      <c r="J193" s="224">
        <v>349313.06000000006</v>
      </c>
      <c r="K193" s="224">
        <v>30750</v>
      </c>
      <c r="L193" s="224">
        <v>218800</v>
      </c>
      <c r="M193" s="224">
        <v>43957.5</v>
      </c>
      <c r="N193" s="224">
        <v>34259.82</v>
      </c>
      <c r="O193" s="224">
        <v>0</v>
      </c>
      <c r="P193" s="224">
        <v>201603.06999999998</v>
      </c>
      <c r="Q193" s="224">
        <v>584716.48999999987</v>
      </c>
    </row>
    <row r="194" spans="1:17" ht="29" x14ac:dyDescent="0.35">
      <c r="A194" s="367"/>
      <c r="B194" s="367"/>
      <c r="C194" s="292" t="s">
        <v>437</v>
      </c>
      <c r="D194" s="286" t="s">
        <v>42</v>
      </c>
      <c r="E194" s="225">
        <v>13</v>
      </c>
      <c r="F194" s="224">
        <v>1735195</v>
      </c>
      <c r="G194" s="224">
        <v>288554.39</v>
      </c>
      <c r="H194" s="224">
        <v>0</v>
      </c>
      <c r="I194" s="224">
        <v>152000</v>
      </c>
      <c r="J194" s="224">
        <v>334195.22000000003</v>
      </c>
      <c r="K194" s="224">
        <v>13200</v>
      </c>
      <c r="L194" s="224">
        <v>247100</v>
      </c>
      <c r="M194" s="224">
        <v>7500</v>
      </c>
      <c r="N194" s="224">
        <v>0</v>
      </c>
      <c r="O194" s="224">
        <v>0</v>
      </c>
      <c r="P194" s="224">
        <v>174207.96</v>
      </c>
      <c r="Q194" s="224">
        <v>512658.71999999974</v>
      </c>
    </row>
    <row r="195" spans="1:17" ht="15" thickBot="1" x14ac:dyDescent="0.4">
      <c r="A195" s="367"/>
      <c r="B195" s="368"/>
      <c r="C195" s="294" t="s">
        <v>314</v>
      </c>
      <c r="D195" s="287" t="s">
        <v>321</v>
      </c>
      <c r="E195" s="227">
        <v>3</v>
      </c>
      <c r="F195" s="228">
        <v>1007823.7</v>
      </c>
      <c r="G195" s="228">
        <v>157679.89000000001</v>
      </c>
      <c r="H195" s="228">
        <v>0</v>
      </c>
      <c r="I195" s="228">
        <v>15400</v>
      </c>
      <c r="J195" s="228">
        <v>39400</v>
      </c>
      <c r="K195" s="228">
        <v>0</v>
      </c>
      <c r="L195" s="228">
        <v>93658.4</v>
      </c>
      <c r="M195" s="228">
        <v>0</v>
      </c>
      <c r="N195" s="228">
        <v>0</v>
      </c>
      <c r="O195" s="228">
        <v>0</v>
      </c>
      <c r="P195" s="228">
        <v>75032.89</v>
      </c>
      <c r="Q195" s="228">
        <v>130266.06999999999</v>
      </c>
    </row>
    <row r="196" spans="1:17" x14ac:dyDescent="0.35">
      <c r="A196" s="367"/>
      <c r="B196" s="369">
        <v>2024</v>
      </c>
      <c r="C196" s="295" t="s">
        <v>190</v>
      </c>
      <c r="D196" s="285" t="s">
        <v>42</v>
      </c>
      <c r="E196" s="231">
        <v>70</v>
      </c>
      <c r="F196" s="230">
        <v>2719370</v>
      </c>
      <c r="G196" s="230">
        <v>161984.80000000002</v>
      </c>
      <c r="H196" s="230">
        <v>0</v>
      </c>
      <c r="I196" s="230">
        <v>0</v>
      </c>
      <c r="J196" s="230">
        <v>308591.04999999993</v>
      </c>
      <c r="K196" s="230">
        <v>26400</v>
      </c>
      <c r="L196" s="230">
        <v>186500</v>
      </c>
      <c r="M196" s="230">
        <v>0</v>
      </c>
      <c r="N196" s="230">
        <v>0</v>
      </c>
      <c r="O196" s="230">
        <v>0</v>
      </c>
      <c r="P196" s="230">
        <v>279597.33</v>
      </c>
      <c r="Q196" s="230">
        <v>693697.37000000011</v>
      </c>
    </row>
    <row r="197" spans="1:17" x14ac:dyDescent="0.35">
      <c r="A197" s="367"/>
      <c r="B197" s="367"/>
      <c r="C197" s="292" t="s">
        <v>310</v>
      </c>
      <c r="D197" s="286" t="s">
        <v>42</v>
      </c>
      <c r="E197" s="225">
        <v>45</v>
      </c>
      <c r="F197" s="224">
        <v>4307490</v>
      </c>
      <c r="G197" s="224">
        <v>287049.14999999997</v>
      </c>
      <c r="H197" s="224">
        <v>0</v>
      </c>
      <c r="I197" s="224">
        <v>0</v>
      </c>
      <c r="J197" s="224">
        <v>730412.14999999991</v>
      </c>
      <c r="K197" s="224">
        <v>31000</v>
      </c>
      <c r="L197" s="224">
        <v>469800</v>
      </c>
      <c r="M197" s="224">
        <v>8835</v>
      </c>
      <c r="N197" s="224">
        <v>0</v>
      </c>
      <c r="O197" s="224">
        <v>0</v>
      </c>
      <c r="P197" s="224">
        <v>273781.27</v>
      </c>
      <c r="Q197" s="224">
        <v>1139833.6700000004</v>
      </c>
    </row>
    <row r="198" spans="1:17" x14ac:dyDescent="0.35">
      <c r="A198" s="367"/>
      <c r="B198" s="367"/>
      <c r="C198" s="292" t="s">
        <v>317</v>
      </c>
      <c r="D198" s="286" t="s">
        <v>42</v>
      </c>
      <c r="E198" s="225">
        <v>21</v>
      </c>
      <c r="F198" s="224">
        <v>2377208</v>
      </c>
      <c r="G198" s="224">
        <v>245191.33000000005</v>
      </c>
      <c r="H198" s="224">
        <v>0</v>
      </c>
      <c r="I198" s="224">
        <v>0</v>
      </c>
      <c r="J198" s="224">
        <v>439028.04000000004</v>
      </c>
      <c r="K198" s="224">
        <v>68650</v>
      </c>
      <c r="L198" s="224">
        <v>237500</v>
      </c>
      <c r="M198" s="224">
        <v>19225</v>
      </c>
      <c r="N198" s="224">
        <v>0</v>
      </c>
      <c r="O198" s="224">
        <v>0</v>
      </c>
      <c r="P198" s="224">
        <v>182580.3</v>
      </c>
      <c r="Q198" s="224">
        <v>673774.13</v>
      </c>
    </row>
    <row r="199" spans="1:17" x14ac:dyDescent="0.35">
      <c r="A199" s="367"/>
      <c r="B199" s="367"/>
      <c r="C199" s="292" t="s">
        <v>318</v>
      </c>
      <c r="D199" s="286" t="s">
        <v>42</v>
      </c>
      <c r="E199" s="225">
        <v>21</v>
      </c>
      <c r="F199" s="224">
        <v>2663637</v>
      </c>
      <c r="G199" s="224">
        <v>439518.86</v>
      </c>
      <c r="H199" s="224">
        <v>0</v>
      </c>
      <c r="I199" s="224">
        <v>0</v>
      </c>
      <c r="J199" s="224">
        <v>521964.68</v>
      </c>
      <c r="K199" s="224">
        <v>134810</v>
      </c>
      <c r="L199" s="224">
        <v>322300</v>
      </c>
      <c r="M199" s="224">
        <v>26925</v>
      </c>
      <c r="N199" s="224">
        <v>0</v>
      </c>
      <c r="O199" s="224">
        <v>0</v>
      </c>
      <c r="P199" s="224">
        <v>223486.80999999997</v>
      </c>
      <c r="Q199" s="224">
        <v>841158.95999999915</v>
      </c>
    </row>
    <row r="200" spans="1:17" ht="29" x14ac:dyDescent="0.35">
      <c r="A200" s="367"/>
      <c r="B200" s="367"/>
      <c r="C200" s="292" t="s">
        <v>437</v>
      </c>
      <c r="D200" s="286" t="s">
        <v>42</v>
      </c>
      <c r="E200" s="225">
        <v>15</v>
      </c>
      <c r="F200" s="224">
        <v>2221765</v>
      </c>
      <c r="G200" s="224">
        <v>363200.02999999997</v>
      </c>
      <c r="H200" s="224">
        <v>0</v>
      </c>
      <c r="I200" s="224">
        <v>216900</v>
      </c>
      <c r="J200" s="224">
        <v>441618.58</v>
      </c>
      <c r="K200" s="224">
        <v>55400</v>
      </c>
      <c r="L200" s="224">
        <v>304500</v>
      </c>
      <c r="M200" s="224">
        <v>36000</v>
      </c>
      <c r="N200" s="224">
        <v>0</v>
      </c>
      <c r="O200" s="224">
        <v>0</v>
      </c>
      <c r="P200" s="224">
        <v>216230.56</v>
      </c>
      <c r="Q200" s="224">
        <v>680796.79999999981</v>
      </c>
    </row>
    <row r="201" spans="1:17" ht="15" thickBot="1" x14ac:dyDescent="0.4">
      <c r="A201" s="367"/>
      <c r="B201" s="368"/>
      <c r="C201" s="294" t="s">
        <v>314</v>
      </c>
      <c r="D201" s="287" t="s">
        <v>321</v>
      </c>
      <c r="E201" s="227">
        <v>4</v>
      </c>
      <c r="F201" s="228">
        <v>1216182.32</v>
      </c>
      <c r="G201" s="228">
        <v>224490.60999999996</v>
      </c>
      <c r="H201" s="228">
        <v>0</v>
      </c>
      <c r="I201" s="228">
        <v>20900</v>
      </c>
      <c r="J201" s="228">
        <v>41900</v>
      </c>
      <c r="K201" s="228">
        <v>0</v>
      </c>
      <c r="L201" s="228">
        <v>119019.58</v>
      </c>
      <c r="M201" s="228">
        <v>0</v>
      </c>
      <c r="N201" s="228">
        <v>0</v>
      </c>
      <c r="O201" s="228">
        <v>196405.78</v>
      </c>
      <c r="P201" s="228">
        <v>87832</v>
      </c>
      <c r="Q201" s="228">
        <v>206914.05000000005</v>
      </c>
    </row>
    <row r="202" spans="1:17" x14ac:dyDescent="0.35">
      <c r="A202" s="367"/>
      <c r="B202" s="366">
        <v>2025</v>
      </c>
      <c r="C202" s="293" t="s">
        <v>190</v>
      </c>
      <c r="D202" s="288" t="s">
        <v>42</v>
      </c>
      <c r="E202" s="236">
        <v>36</v>
      </c>
      <c r="F202" s="235">
        <v>1522690</v>
      </c>
      <c r="G202" s="235">
        <v>111368.12999999999</v>
      </c>
      <c r="H202" s="235">
        <v>0</v>
      </c>
      <c r="I202" s="235">
        <v>0</v>
      </c>
      <c r="J202" s="235">
        <v>203153.79000000004</v>
      </c>
      <c r="K202" s="235">
        <v>0</v>
      </c>
      <c r="L202" s="235">
        <v>16000</v>
      </c>
      <c r="M202" s="235">
        <v>0</v>
      </c>
      <c r="N202" s="235">
        <v>0</v>
      </c>
      <c r="O202" s="235">
        <v>0</v>
      </c>
      <c r="P202" s="235">
        <v>210520.90000000002</v>
      </c>
      <c r="Q202" s="235">
        <v>379058.57999999996</v>
      </c>
    </row>
    <row r="203" spans="1:17" x14ac:dyDescent="0.35">
      <c r="A203" s="367"/>
      <c r="B203" s="367"/>
      <c r="C203" s="292" t="s">
        <v>310</v>
      </c>
      <c r="D203" s="286" t="s">
        <v>42</v>
      </c>
      <c r="E203" s="225">
        <v>71</v>
      </c>
      <c r="F203" s="224">
        <v>4521333.04</v>
      </c>
      <c r="G203" s="224">
        <v>303371.15000000002</v>
      </c>
      <c r="H203" s="224">
        <v>0</v>
      </c>
      <c r="I203" s="224">
        <v>0</v>
      </c>
      <c r="J203" s="224">
        <v>688691.29000000027</v>
      </c>
      <c r="K203" s="224">
        <v>650</v>
      </c>
      <c r="L203" s="224">
        <v>64404.65</v>
      </c>
      <c r="M203" s="224">
        <v>0</v>
      </c>
      <c r="N203" s="224">
        <v>0</v>
      </c>
      <c r="O203" s="224">
        <v>0</v>
      </c>
      <c r="P203" s="224">
        <v>434171.39000000007</v>
      </c>
      <c r="Q203" s="224">
        <v>1084605.0300000007</v>
      </c>
    </row>
    <row r="204" spans="1:17" x14ac:dyDescent="0.35">
      <c r="A204" s="367"/>
      <c r="B204" s="367"/>
      <c r="C204" s="292" t="s">
        <v>317</v>
      </c>
      <c r="D204" s="286" t="s">
        <v>42</v>
      </c>
      <c r="E204" s="225">
        <v>31</v>
      </c>
      <c r="F204" s="224">
        <v>2657708</v>
      </c>
      <c r="G204" s="224">
        <v>253869.77</v>
      </c>
      <c r="H204" s="224">
        <v>0</v>
      </c>
      <c r="I204" s="224">
        <v>0</v>
      </c>
      <c r="J204" s="224">
        <v>514005.6</v>
      </c>
      <c r="K204" s="224">
        <v>23100</v>
      </c>
      <c r="L204" s="224">
        <v>51873.33</v>
      </c>
      <c r="M204" s="224">
        <v>11550</v>
      </c>
      <c r="N204" s="224">
        <v>0</v>
      </c>
      <c r="O204" s="224">
        <v>0</v>
      </c>
      <c r="P204" s="224">
        <v>241319.26999999996</v>
      </c>
      <c r="Q204" s="224">
        <v>676836.63000000105</v>
      </c>
    </row>
    <row r="205" spans="1:17" x14ac:dyDescent="0.35">
      <c r="A205" s="367"/>
      <c r="B205" s="367"/>
      <c r="C205" s="292" t="s">
        <v>318</v>
      </c>
      <c r="D205" s="286" t="s">
        <v>42</v>
      </c>
      <c r="E205" s="225">
        <v>28</v>
      </c>
      <c r="F205" s="224">
        <v>2694907</v>
      </c>
      <c r="G205" s="224">
        <v>430413.86</v>
      </c>
      <c r="H205" s="224">
        <v>0</v>
      </c>
      <c r="I205" s="224">
        <v>0</v>
      </c>
      <c r="J205" s="224">
        <v>554163.91999999993</v>
      </c>
      <c r="K205" s="224">
        <v>34820</v>
      </c>
      <c r="L205" s="224">
        <v>76187.89</v>
      </c>
      <c r="M205" s="224">
        <v>1200</v>
      </c>
      <c r="N205" s="224">
        <v>0</v>
      </c>
      <c r="O205" s="224">
        <v>0</v>
      </c>
      <c r="P205" s="224">
        <v>325189.18000000005</v>
      </c>
      <c r="Q205" s="224">
        <v>804355.11000000127</v>
      </c>
    </row>
    <row r="206" spans="1:17" x14ac:dyDescent="0.35">
      <c r="A206" s="367"/>
      <c r="B206" s="367"/>
      <c r="C206" s="292" t="s">
        <v>319</v>
      </c>
      <c r="D206" s="286" t="s">
        <v>42</v>
      </c>
      <c r="E206" s="225">
        <v>4</v>
      </c>
      <c r="F206" s="224">
        <v>437520</v>
      </c>
      <c r="G206" s="224">
        <v>57462.460000000006</v>
      </c>
      <c r="H206" s="224">
        <v>0</v>
      </c>
      <c r="I206" s="224">
        <v>0</v>
      </c>
      <c r="J206" s="224">
        <v>92369.069999999992</v>
      </c>
      <c r="K206" s="224">
        <v>8000</v>
      </c>
      <c r="L206" s="224">
        <v>13500</v>
      </c>
      <c r="M206" s="224">
        <v>0</v>
      </c>
      <c r="N206" s="224">
        <v>0</v>
      </c>
      <c r="O206" s="224">
        <v>0</v>
      </c>
      <c r="P206" s="224">
        <v>38242.28</v>
      </c>
      <c r="Q206" s="224">
        <v>118098.60999999999</v>
      </c>
    </row>
    <row r="207" spans="1:17" x14ac:dyDescent="0.35">
      <c r="A207" s="367"/>
      <c r="B207" s="367"/>
      <c r="C207" s="292" t="s">
        <v>313</v>
      </c>
      <c r="D207" s="286" t="s">
        <v>42</v>
      </c>
      <c r="E207" s="225">
        <v>16</v>
      </c>
      <c r="F207" s="224">
        <v>2095850</v>
      </c>
      <c r="G207" s="224">
        <v>364760.61</v>
      </c>
      <c r="H207" s="224">
        <v>0</v>
      </c>
      <c r="I207" s="224">
        <v>243660</v>
      </c>
      <c r="J207" s="224">
        <v>478434.06000000006</v>
      </c>
      <c r="K207" s="224">
        <v>0</v>
      </c>
      <c r="L207" s="224">
        <v>107046.56</v>
      </c>
      <c r="M207" s="224">
        <v>26000</v>
      </c>
      <c r="N207" s="224">
        <v>0</v>
      </c>
      <c r="O207" s="224">
        <v>0</v>
      </c>
      <c r="P207" s="224">
        <v>249478.46</v>
      </c>
      <c r="Q207" s="224">
        <v>674138.31000000017</v>
      </c>
    </row>
    <row r="208" spans="1:17" ht="15" thickBot="1" x14ac:dyDescent="0.4">
      <c r="A208" s="368"/>
      <c r="B208" s="368"/>
      <c r="C208" s="294" t="s">
        <v>314</v>
      </c>
      <c r="D208" s="287" t="s">
        <v>321</v>
      </c>
      <c r="E208" s="227">
        <v>3</v>
      </c>
      <c r="F208" s="228">
        <v>833712.59999999986</v>
      </c>
      <c r="G208" s="228">
        <v>160970.11999999997</v>
      </c>
      <c r="H208" s="228">
        <v>0</v>
      </c>
      <c r="I208" s="228">
        <v>20000</v>
      </c>
      <c r="J208" s="228">
        <v>41549.160000000003</v>
      </c>
      <c r="K208" s="228">
        <v>0</v>
      </c>
      <c r="L208" s="228">
        <v>124402.37000000001</v>
      </c>
      <c r="M208" s="228">
        <v>30775.86</v>
      </c>
      <c r="N208" s="228">
        <v>0</v>
      </c>
      <c r="O208" s="228">
        <v>0</v>
      </c>
      <c r="P208" s="228">
        <v>114230.59</v>
      </c>
      <c r="Q208" s="228">
        <v>163389.28000000003</v>
      </c>
    </row>
    <row r="209" spans="1:17" ht="29" x14ac:dyDescent="0.35">
      <c r="A209" s="369" t="s">
        <v>320</v>
      </c>
      <c r="B209" s="369">
        <v>2020</v>
      </c>
      <c r="C209" s="295" t="s">
        <v>438</v>
      </c>
      <c r="D209" s="285" t="s">
        <v>321</v>
      </c>
      <c r="E209" s="231">
        <v>11</v>
      </c>
      <c r="F209" s="230">
        <v>1803932.17</v>
      </c>
      <c r="G209" s="230">
        <v>29737.08</v>
      </c>
      <c r="H209" s="230">
        <v>0</v>
      </c>
      <c r="I209" s="230">
        <v>0</v>
      </c>
      <c r="J209" s="230">
        <v>0</v>
      </c>
      <c r="K209" s="230">
        <v>0</v>
      </c>
      <c r="L209" s="230">
        <v>158318.87</v>
      </c>
      <c r="M209" s="230">
        <v>8454.14</v>
      </c>
      <c r="N209" s="230">
        <v>0</v>
      </c>
      <c r="O209" s="230">
        <v>101248.25</v>
      </c>
      <c r="P209" s="230">
        <v>20364.099999999999</v>
      </c>
      <c r="Q209" s="230">
        <v>324079.76</v>
      </c>
    </row>
    <row r="210" spans="1:17" x14ac:dyDescent="0.35">
      <c r="A210" s="367"/>
      <c r="B210" s="367"/>
      <c r="C210" s="292" t="s">
        <v>110</v>
      </c>
      <c r="D210" s="286" t="s">
        <v>322</v>
      </c>
      <c r="E210" s="225">
        <v>46</v>
      </c>
      <c r="F210" s="224">
        <v>3747116.9</v>
      </c>
      <c r="G210" s="224">
        <v>426314.33</v>
      </c>
      <c r="H210" s="224">
        <v>0</v>
      </c>
      <c r="I210" s="224">
        <v>0</v>
      </c>
      <c r="J210" s="224">
        <v>0</v>
      </c>
      <c r="K210" s="224">
        <v>0</v>
      </c>
      <c r="L210" s="224">
        <v>595001.62</v>
      </c>
      <c r="M210" s="224">
        <v>69737.73</v>
      </c>
      <c r="N210" s="224">
        <v>78840.899999999994</v>
      </c>
      <c r="O210" s="224">
        <v>104953.61</v>
      </c>
      <c r="P210" s="224">
        <v>247854</v>
      </c>
      <c r="Q210" s="224">
        <v>982134.73</v>
      </c>
    </row>
    <row r="211" spans="1:17" ht="29.5" thickBot="1" x14ac:dyDescent="0.4">
      <c r="A211" s="367"/>
      <c r="B211" s="368"/>
      <c r="C211" s="294" t="s">
        <v>323</v>
      </c>
      <c r="D211" s="287" t="s">
        <v>322</v>
      </c>
      <c r="E211" s="227">
        <v>9</v>
      </c>
      <c r="F211" s="228">
        <v>348172.91</v>
      </c>
      <c r="G211" s="228">
        <v>60096.85</v>
      </c>
      <c r="H211" s="228">
        <v>0</v>
      </c>
      <c r="I211" s="228">
        <v>0</v>
      </c>
      <c r="J211" s="228">
        <v>0</v>
      </c>
      <c r="K211" s="228">
        <v>0</v>
      </c>
      <c r="L211" s="228">
        <v>92478.96</v>
      </c>
      <c r="M211" s="228">
        <v>0</v>
      </c>
      <c r="N211" s="228">
        <v>0</v>
      </c>
      <c r="O211" s="228">
        <v>3636.66</v>
      </c>
      <c r="P211" s="228">
        <v>32543</v>
      </c>
      <c r="Q211" s="228">
        <v>103727.26</v>
      </c>
    </row>
    <row r="212" spans="1:17" ht="29" x14ac:dyDescent="0.35">
      <c r="A212" s="367"/>
      <c r="B212" s="369">
        <v>2021</v>
      </c>
      <c r="C212" s="295" t="s">
        <v>438</v>
      </c>
      <c r="D212" s="285" t="s">
        <v>321</v>
      </c>
      <c r="E212" s="231">
        <v>11</v>
      </c>
      <c r="F212" s="230">
        <v>2029023.1800000002</v>
      </c>
      <c r="G212" s="230">
        <v>33284.050000000003</v>
      </c>
      <c r="H212" s="230">
        <v>0</v>
      </c>
      <c r="I212" s="230">
        <v>0</v>
      </c>
      <c r="J212" s="230">
        <v>0</v>
      </c>
      <c r="K212" s="230">
        <v>0</v>
      </c>
      <c r="L212" s="230">
        <v>235583.53</v>
      </c>
      <c r="M212" s="230">
        <v>62775.27</v>
      </c>
      <c r="N212" s="230">
        <v>0</v>
      </c>
      <c r="O212" s="230">
        <v>30582.15</v>
      </c>
      <c r="P212" s="230">
        <v>22564.11</v>
      </c>
      <c r="Q212" s="230">
        <v>331251.15999999997</v>
      </c>
    </row>
    <row r="213" spans="1:17" x14ac:dyDescent="0.35">
      <c r="A213" s="367"/>
      <c r="B213" s="367"/>
      <c r="C213" s="292" t="s">
        <v>110</v>
      </c>
      <c r="D213" s="286" t="s">
        <v>322</v>
      </c>
      <c r="E213" s="225">
        <v>61</v>
      </c>
      <c r="F213" s="224">
        <v>4464918.8499999996</v>
      </c>
      <c r="G213" s="224">
        <v>562522.14</v>
      </c>
      <c r="H213" s="224">
        <v>0</v>
      </c>
      <c r="I213" s="224">
        <v>0</v>
      </c>
      <c r="J213" s="224">
        <v>0</v>
      </c>
      <c r="K213" s="224">
        <v>0</v>
      </c>
      <c r="L213" s="224">
        <v>731140.76</v>
      </c>
      <c r="M213" s="224">
        <v>35191.910000000003</v>
      </c>
      <c r="N213" s="224">
        <v>0</v>
      </c>
      <c r="O213" s="224">
        <v>70401.98</v>
      </c>
      <c r="P213" s="224">
        <v>410332.48</v>
      </c>
      <c r="Q213" s="224">
        <v>1242632.53</v>
      </c>
    </row>
    <row r="214" spans="1:17" ht="29.5" thickBot="1" x14ac:dyDescent="0.4">
      <c r="A214" s="367"/>
      <c r="B214" s="368"/>
      <c r="C214" s="294" t="s">
        <v>323</v>
      </c>
      <c r="D214" s="287" t="s">
        <v>322</v>
      </c>
      <c r="E214" s="227">
        <v>9</v>
      </c>
      <c r="F214" s="228">
        <v>371954.38</v>
      </c>
      <c r="G214" s="228">
        <v>69508.600000000006</v>
      </c>
      <c r="H214" s="228">
        <v>0</v>
      </c>
      <c r="I214" s="228">
        <v>0</v>
      </c>
      <c r="J214" s="228">
        <v>0</v>
      </c>
      <c r="K214" s="228">
        <v>0</v>
      </c>
      <c r="L214" s="228">
        <v>142010</v>
      </c>
      <c r="M214" s="228">
        <v>15066.08</v>
      </c>
      <c r="N214" s="228">
        <v>0</v>
      </c>
      <c r="O214" s="228">
        <v>5073.38</v>
      </c>
      <c r="P214" s="228">
        <v>36576.699999999997</v>
      </c>
      <c r="Q214" s="228">
        <v>117046.45</v>
      </c>
    </row>
    <row r="215" spans="1:17" ht="29" x14ac:dyDescent="0.35">
      <c r="A215" s="367"/>
      <c r="B215" s="369">
        <v>2022</v>
      </c>
      <c r="C215" s="295" t="s">
        <v>439</v>
      </c>
      <c r="D215" s="285" t="s">
        <v>321</v>
      </c>
      <c r="E215" s="231">
        <v>10</v>
      </c>
      <c r="F215" s="230">
        <v>2117515.89</v>
      </c>
      <c r="G215" s="230">
        <v>228944.23</v>
      </c>
      <c r="H215" s="230">
        <v>0</v>
      </c>
      <c r="I215" s="230">
        <v>0</v>
      </c>
      <c r="J215" s="230">
        <v>0</v>
      </c>
      <c r="K215" s="230">
        <v>0</v>
      </c>
      <c r="L215" s="230">
        <v>244287</v>
      </c>
      <c r="M215" s="230">
        <v>140429.9</v>
      </c>
      <c r="N215" s="230">
        <v>0</v>
      </c>
      <c r="O215" s="230">
        <v>11361.31</v>
      </c>
      <c r="P215" s="230">
        <v>320822.09000000003</v>
      </c>
      <c r="Q215" s="230">
        <v>355962.98000000004</v>
      </c>
    </row>
    <row r="216" spans="1:17" x14ac:dyDescent="0.35">
      <c r="A216" s="367"/>
      <c r="B216" s="367"/>
      <c r="C216" s="292" t="s">
        <v>110</v>
      </c>
      <c r="D216" s="286" t="s">
        <v>322</v>
      </c>
      <c r="E216" s="225">
        <v>65</v>
      </c>
      <c r="F216" s="224">
        <v>5550582.4900000002</v>
      </c>
      <c r="G216" s="224">
        <v>647705.87</v>
      </c>
      <c r="H216" s="224">
        <v>0</v>
      </c>
      <c r="I216" s="224">
        <v>0</v>
      </c>
      <c r="J216" s="224">
        <v>0</v>
      </c>
      <c r="K216" s="224">
        <v>0</v>
      </c>
      <c r="L216" s="224">
        <v>793186</v>
      </c>
      <c r="M216" s="224">
        <v>63294.96</v>
      </c>
      <c r="N216" s="224">
        <v>0</v>
      </c>
      <c r="O216" s="224">
        <v>90160.75</v>
      </c>
      <c r="P216" s="224">
        <v>520942.72</v>
      </c>
      <c r="Q216" s="224">
        <v>1482778.95</v>
      </c>
    </row>
    <row r="217" spans="1:17" ht="29.5" thickBot="1" x14ac:dyDescent="0.4">
      <c r="A217" s="367"/>
      <c r="B217" s="368"/>
      <c r="C217" s="294" t="s">
        <v>323</v>
      </c>
      <c r="D217" s="287" t="s">
        <v>322</v>
      </c>
      <c r="E217" s="227">
        <v>8</v>
      </c>
      <c r="F217" s="228">
        <v>375452.65</v>
      </c>
      <c r="G217" s="228">
        <v>122851.25</v>
      </c>
      <c r="H217" s="228">
        <v>0</v>
      </c>
      <c r="I217" s="228">
        <v>0</v>
      </c>
      <c r="J217" s="228">
        <v>0</v>
      </c>
      <c r="K217" s="228">
        <v>0</v>
      </c>
      <c r="L217" s="228">
        <v>48321</v>
      </c>
      <c r="M217" s="228">
        <v>23006.080000000002</v>
      </c>
      <c r="N217" s="228">
        <v>0</v>
      </c>
      <c r="O217" s="228">
        <v>4945.03</v>
      </c>
      <c r="P217" s="228">
        <v>42355.83</v>
      </c>
      <c r="Q217" s="228">
        <v>111314.45</v>
      </c>
    </row>
    <row r="218" spans="1:17" ht="29" x14ac:dyDescent="0.35">
      <c r="A218" s="367"/>
      <c r="B218" s="369">
        <v>2023</v>
      </c>
      <c r="C218" s="295" t="s">
        <v>439</v>
      </c>
      <c r="D218" s="285" t="s">
        <v>321</v>
      </c>
      <c r="E218" s="231">
        <v>10</v>
      </c>
      <c r="F218" s="230">
        <v>2537812.21</v>
      </c>
      <c r="G218" s="230">
        <v>480217.67</v>
      </c>
      <c r="H218" s="230">
        <v>0</v>
      </c>
      <c r="I218" s="230">
        <v>0</v>
      </c>
      <c r="J218" s="230">
        <v>0</v>
      </c>
      <c r="K218" s="230">
        <v>0</v>
      </c>
      <c r="L218" s="230">
        <v>312700</v>
      </c>
      <c r="M218" s="230">
        <v>0</v>
      </c>
      <c r="N218" s="230">
        <v>0</v>
      </c>
      <c r="O218" s="230">
        <v>208209.27000000002</v>
      </c>
      <c r="P218" s="230">
        <v>198768.88</v>
      </c>
      <c r="Q218" s="230">
        <v>453612.56</v>
      </c>
    </row>
    <row r="219" spans="1:17" x14ac:dyDescent="0.35">
      <c r="A219" s="367"/>
      <c r="B219" s="367"/>
      <c r="C219" s="292" t="s">
        <v>110</v>
      </c>
      <c r="D219" s="286" t="s">
        <v>322</v>
      </c>
      <c r="E219" s="225">
        <v>64</v>
      </c>
      <c r="F219" s="224">
        <v>6731791.9900000002</v>
      </c>
      <c r="G219" s="224">
        <v>799643.77</v>
      </c>
      <c r="H219" s="224">
        <v>0</v>
      </c>
      <c r="I219" s="224">
        <v>0</v>
      </c>
      <c r="J219" s="224">
        <v>0</v>
      </c>
      <c r="K219" s="224">
        <v>0</v>
      </c>
      <c r="L219" s="224">
        <v>1018940</v>
      </c>
      <c r="M219" s="224">
        <v>56506.9</v>
      </c>
      <c r="N219" s="224">
        <v>0</v>
      </c>
      <c r="O219" s="224">
        <v>260331.75</v>
      </c>
      <c r="P219" s="224">
        <v>640172.04</v>
      </c>
      <c r="Q219" s="224">
        <v>1793768.52</v>
      </c>
    </row>
    <row r="220" spans="1:17" ht="29.5" thickBot="1" x14ac:dyDescent="0.4">
      <c r="A220" s="367"/>
      <c r="B220" s="368"/>
      <c r="C220" s="294" t="s">
        <v>323</v>
      </c>
      <c r="D220" s="287" t="s">
        <v>322</v>
      </c>
      <c r="E220" s="227">
        <v>9</v>
      </c>
      <c r="F220" s="228">
        <v>569811.29</v>
      </c>
      <c r="G220" s="228">
        <v>101098.92</v>
      </c>
      <c r="H220" s="228">
        <v>0</v>
      </c>
      <c r="I220" s="228">
        <v>0</v>
      </c>
      <c r="J220" s="228">
        <v>0</v>
      </c>
      <c r="K220" s="228">
        <v>0</v>
      </c>
      <c r="L220" s="228">
        <v>60190.59</v>
      </c>
      <c r="M220" s="228">
        <v>9076.84</v>
      </c>
      <c r="N220" s="228">
        <v>0</v>
      </c>
      <c r="O220" s="228">
        <v>14293.06</v>
      </c>
      <c r="P220" s="228">
        <v>57027.37</v>
      </c>
      <c r="Q220" s="228">
        <v>148208.39000000001</v>
      </c>
    </row>
    <row r="221" spans="1:17" ht="29" x14ac:dyDescent="0.35">
      <c r="A221" s="367"/>
      <c r="B221" s="369">
        <v>2024</v>
      </c>
      <c r="C221" s="295" t="s">
        <v>439</v>
      </c>
      <c r="D221" s="285" t="s">
        <v>321</v>
      </c>
      <c r="E221" s="231">
        <v>15</v>
      </c>
      <c r="F221" s="230">
        <v>2965158.16</v>
      </c>
      <c r="G221" s="230">
        <v>547580.08000000007</v>
      </c>
      <c r="H221" s="230">
        <v>0</v>
      </c>
      <c r="I221" s="230">
        <v>0</v>
      </c>
      <c r="J221" s="230">
        <v>0</v>
      </c>
      <c r="K221" s="230">
        <v>0</v>
      </c>
      <c r="L221" s="230">
        <v>91000</v>
      </c>
      <c r="M221" s="230">
        <v>79736.47</v>
      </c>
      <c r="N221" s="230">
        <v>0</v>
      </c>
      <c r="O221" s="230">
        <v>221842.58</v>
      </c>
      <c r="P221" s="230">
        <v>283541.23</v>
      </c>
      <c r="Q221" s="230">
        <v>628026.34</v>
      </c>
    </row>
    <row r="222" spans="1:17" x14ac:dyDescent="0.35">
      <c r="A222" s="367"/>
      <c r="B222" s="367"/>
      <c r="C222" s="292" t="s">
        <v>110</v>
      </c>
      <c r="D222" s="286" t="s">
        <v>322</v>
      </c>
      <c r="E222" s="225">
        <v>72</v>
      </c>
      <c r="F222" s="224">
        <v>9017584.7300000004</v>
      </c>
      <c r="G222" s="224">
        <v>1486326.44</v>
      </c>
      <c r="H222" s="224">
        <v>0</v>
      </c>
      <c r="I222" s="224">
        <v>0</v>
      </c>
      <c r="J222" s="224">
        <v>0</v>
      </c>
      <c r="K222" s="224">
        <v>0</v>
      </c>
      <c r="L222" s="224">
        <v>259700</v>
      </c>
      <c r="M222" s="224">
        <v>40163.699999999997</v>
      </c>
      <c r="N222" s="224">
        <v>0</v>
      </c>
      <c r="O222" s="224">
        <v>152831.46</v>
      </c>
      <c r="P222" s="224">
        <v>622105.34</v>
      </c>
      <c r="Q222" s="224">
        <v>2203546.69</v>
      </c>
    </row>
    <row r="223" spans="1:17" ht="29.5" thickBot="1" x14ac:dyDescent="0.4">
      <c r="A223" s="367"/>
      <c r="B223" s="368"/>
      <c r="C223" s="294" t="s">
        <v>323</v>
      </c>
      <c r="D223" s="287" t="s">
        <v>322</v>
      </c>
      <c r="E223" s="227">
        <v>8</v>
      </c>
      <c r="F223" s="228">
        <v>542620.63</v>
      </c>
      <c r="G223" s="228">
        <v>84324.18</v>
      </c>
      <c r="H223" s="228">
        <v>0</v>
      </c>
      <c r="I223" s="228">
        <v>0</v>
      </c>
      <c r="J223" s="228">
        <v>0</v>
      </c>
      <c r="K223" s="228">
        <v>0</v>
      </c>
      <c r="L223" s="228">
        <v>95440</v>
      </c>
      <c r="M223" s="228">
        <v>53523.69</v>
      </c>
      <c r="N223" s="228">
        <v>0</v>
      </c>
      <c r="O223" s="228">
        <v>50960.97</v>
      </c>
      <c r="P223" s="228">
        <v>53290.31</v>
      </c>
      <c r="Q223" s="228">
        <v>157513</v>
      </c>
    </row>
    <row r="224" spans="1:17" ht="29" x14ac:dyDescent="0.35">
      <c r="A224" s="367"/>
      <c r="B224" s="366">
        <v>2025</v>
      </c>
      <c r="C224" s="293" t="s">
        <v>440</v>
      </c>
      <c r="D224" s="288" t="s">
        <v>321</v>
      </c>
      <c r="E224" s="236">
        <v>15</v>
      </c>
      <c r="F224" s="235">
        <v>3050244.32</v>
      </c>
      <c r="G224" s="235">
        <v>712293.97</v>
      </c>
      <c r="H224" s="235">
        <v>0</v>
      </c>
      <c r="I224" s="235">
        <v>0</v>
      </c>
      <c r="J224" s="235">
        <v>0</v>
      </c>
      <c r="K224" s="235">
        <v>0</v>
      </c>
      <c r="L224" s="235">
        <v>261547.99</v>
      </c>
      <c r="M224" s="235">
        <v>0</v>
      </c>
      <c r="N224" s="235">
        <v>92327.58</v>
      </c>
      <c r="O224" s="235">
        <v>187268</v>
      </c>
      <c r="P224" s="235">
        <v>0</v>
      </c>
      <c r="Q224" s="235">
        <v>658112.85</v>
      </c>
    </row>
    <row r="225" spans="1:17" x14ac:dyDescent="0.35">
      <c r="A225" s="367"/>
      <c r="B225" s="367"/>
      <c r="C225" s="292" t="s">
        <v>110</v>
      </c>
      <c r="D225" s="286" t="s">
        <v>322</v>
      </c>
      <c r="E225" s="225">
        <v>81</v>
      </c>
      <c r="F225" s="224">
        <v>7828370.9699999997</v>
      </c>
      <c r="G225" s="224">
        <v>1957092.74</v>
      </c>
      <c r="H225" s="224">
        <v>0</v>
      </c>
      <c r="I225" s="224">
        <v>0</v>
      </c>
      <c r="J225" s="224">
        <v>0</v>
      </c>
      <c r="K225" s="224">
        <v>0</v>
      </c>
      <c r="L225" s="224">
        <v>558400</v>
      </c>
      <c r="M225" s="224">
        <v>37193.269999999997</v>
      </c>
      <c r="N225" s="224">
        <v>43086.21</v>
      </c>
      <c r="O225" s="224">
        <v>216097.8</v>
      </c>
      <c r="P225" s="224">
        <v>0</v>
      </c>
      <c r="Q225" s="224">
        <v>2022209.65</v>
      </c>
    </row>
    <row r="226" spans="1:17" ht="29.5" thickBot="1" x14ac:dyDescent="0.4">
      <c r="A226" s="368"/>
      <c r="B226" s="368"/>
      <c r="C226" s="294" t="s">
        <v>323</v>
      </c>
      <c r="D226" s="287" t="s">
        <v>322</v>
      </c>
      <c r="E226" s="227">
        <v>12</v>
      </c>
      <c r="F226" s="228">
        <v>189776.51</v>
      </c>
      <c r="G226" s="228">
        <v>47444.13</v>
      </c>
      <c r="H226" s="228">
        <v>0</v>
      </c>
      <c r="I226" s="228">
        <v>0</v>
      </c>
      <c r="J226" s="228">
        <v>0</v>
      </c>
      <c r="K226" s="228">
        <v>0</v>
      </c>
      <c r="L226" s="228">
        <v>238500</v>
      </c>
      <c r="M226" s="228">
        <v>170042.43</v>
      </c>
      <c r="N226" s="228">
        <v>96943.98</v>
      </c>
      <c r="O226" s="228">
        <v>248325.01</v>
      </c>
      <c r="P226" s="228">
        <v>0</v>
      </c>
      <c r="Q226" s="228">
        <v>164742.99</v>
      </c>
    </row>
    <row r="227" spans="1:17" x14ac:dyDescent="0.35">
      <c r="A227" s="369" t="s">
        <v>324</v>
      </c>
      <c r="B227" s="369">
        <v>2020</v>
      </c>
      <c r="C227" s="295" t="s">
        <v>441</v>
      </c>
      <c r="D227" s="285" t="s">
        <v>92</v>
      </c>
      <c r="E227" s="231">
        <v>56</v>
      </c>
      <c r="F227" s="230">
        <v>4346760.29</v>
      </c>
      <c r="G227" s="230">
        <v>0</v>
      </c>
      <c r="H227" s="230">
        <v>0</v>
      </c>
      <c r="I227" s="230">
        <v>59267.840000000004</v>
      </c>
      <c r="J227" s="230">
        <v>1109297</v>
      </c>
      <c r="K227" s="230">
        <v>0</v>
      </c>
      <c r="L227" s="230">
        <v>0</v>
      </c>
      <c r="M227" s="230">
        <v>12059.34</v>
      </c>
      <c r="N227" s="230">
        <v>0</v>
      </c>
      <c r="O227" s="230">
        <v>152956.44</v>
      </c>
      <c r="P227" s="230">
        <v>24680.799999999999</v>
      </c>
      <c r="Q227" s="230">
        <v>1040506.5199999999</v>
      </c>
    </row>
    <row r="228" spans="1:17" x14ac:dyDescent="0.35">
      <c r="A228" s="367"/>
      <c r="B228" s="367"/>
      <c r="C228" s="292" t="s">
        <v>325</v>
      </c>
      <c r="D228" s="286" t="s">
        <v>322</v>
      </c>
      <c r="E228" s="225">
        <v>20</v>
      </c>
      <c r="F228" s="224">
        <v>1080154.6100000001</v>
      </c>
      <c r="G228" s="224">
        <v>0</v>
      </c>
      <c r="H228" s="224">
        <v>0</v>
      </c>
      <c r="I228" s="224">
        <v>518.17000000000007</v>
      </c>
      <c r="J228" s="224">
        <v>332899</v>
      </c>
      <c r="K228" s="224">
        <v>0</v>
      </c>
      <c r="L228" s="224">
        <v>0</v>
      </c>
      <c r="M228" s="224">
        <v>0</v>
      </c>
      <c r="N228" s="224">
        <v>0</v>
      </c>
      <c r="O228" s="224">
        <v>55704</v>
      </c>
      <c r="P228" s="224">
        <v>0</v>
      </c>
      <c r="Q228" s="224">
        <v>273580.28000000003</v>
      </c>
    </row>
    <row r="229" spans="1:17" x14ac:dyDescent="0.35">
      <c r="A229" s="367"/>
      <c r="B229" s="367"/>
      <c r="C229" s="292" t="s">
        <v>326</v>
      </c>
      <c r="D229" s="286" t="s">
        <v>322</v>
      </c>
      <c r="E229" s="225">
        <v>27</v>
      </c>
      <c r="F229" s="224">
        <v>1452046.2799999998</v>
      </c>
      <c r="G229" s="224">
        <v>0</v>
      </c>
      <c r="H229" s="224">
        <v>0</v>
      </c>
      <c r="I229" s="224">
        <v>0</v>
      </c>
      <c r="J229" s="224">
        <v>393947</v>
      </c>
      <c r="K229" s="224">
        <v>0</v>
      </c>
      <c r="L229" s="224">
        <v>0</v>
      </c>
      <c r="M229" s="224">
        <v>0</v>
      </c>
      <c r="N229" s="224">
        <v>0</v>
      </c>
      <c r="O229" s="224">
        <v>86036</v>
      </c>
      <c r="P229" s="224">
        <v>0</v>
      </c>
      <c r="Q229" s="224">
        <v>368166.14</v>
      </c>
    </row>
    <row r="230" spans="1:17" x14ac:dyDescent="0.35">
      <c r="A230" s="367"/>
      <c r="B230" s="367"/>
      <c r="C230" s="292" t="s">
        <v>327</v>
      </c>
      <c r="D230" s="286" t="s">
        <v>322</v>
      </c>
      <c r="E230" s="225">
        <v>6</v>
      </c>
      <c r="F230" s="224">
        <v>134987.93</v>
      </c>
      <c r="G230" s="224">
        <v>0</v>
      </c>
      <c r="H230" s="224">
        <v>0</v>
      </c>
      <c r="I230" s="224">
        <v>0</v>
      </c>
      <c r="J230" s="224">
        <v>35313</v>
      </c>
      <c r="K230" s="224">
        <v>0</v>
      </c>
      <c r="L230" s="224">
        <v>0</v>
      </c>
      <c r="M230" s="224">
        <v>0</v>
      </c>
      <c r="N230" s="224">
        <v>0</v>
      </c>
      <c r="O230" s="224">
        <v>9713</v>
      </c>
      <c r="P230" s="224">
        <v>0</v>
      </c>
      <c r="Q230" s="224">
        <v>33970.159999999996</v>
      </c>
    </row>
    <row r="231" spans="1:17" ht="15" thickBot="1" x14ac:dyDescent="0.4">
      <c r="A231" s="367"/>
      <c r="B231" s="368"/>
      <c r="C231" s="294" t="s">
        <v>328</v>
      </c>
      <c r="D231" s="287" t="s">
        <v>322</v>
      </c>
      <c r="E231" s="227">
        <v>4</v>
      </c>
      <c r="F231" s="228">
        <v>38757.61</v>
      </c>
      <c r="G231" s="228">
        <v>0</v>
      </c>
      <c r="H231" s="228">
        <v>0</v>
      </c>
      <c r="I231" s="228">
        <v>0</v>
      </c>
      <c r="J231" s="228">
        <v>11600</v>
      </c>
      <c r="K231" s="228">
        <v>0</v>
      </c>
      <c r="L231" s="228">
        <v>0</v>
      </c>
      <c r="M231" s="228">
        <v>0</v>
      </c>
      <c r="N231" s="228">
        <v>0</v>
      </c>
      <c r="O231" s="228">
        <v>6176</v>
      </c>
      <c r="P231" s="228">
        <v>0</v>
      </c>
      <c r="Q231" s="228">
        <v>10198.729999999998</v>
      </c>
    </row>
    <row r="232" spans="1:17" x14ac:dyDescent="0.35">
      <c r="A232" s="367"/>
      <c r="B232" s="369">
        <v>2021</v>
      </c>
      <c r="C232" s="295" t="s">
        <v>442</v>
      </c>
      <c r="D232" s="285" t="s">
        <v>92</v>
      </c>
      <c r="E232" s="231">
        <v>4</v>
      </c>
      <c r="F232" s="230">
        <v>614574.34</v>
      </c>
      <c r="G232" s="230">
        <v>0</v>
      </c>
      <c r="H232" s="230">
        <v>0</v>
      </c>
      <c r="I232" s="230">
        <v>0</v>
      </c>
      <c r="J232" s="230">
        <v>30726</v>
      </c>
      <c r="K232" s="230">
        <v>0</v>
      </c>
      <c r="L232" s="230">
        <v>0</v>
      </c>
      <c r="M232" s="230">
        <v>0</v>
      </c>
      <c r="N232" s="230">
        <v>0</v>
      </c>
      <c r="O232" s="230">
        <v>6728</v>
      </c>
      <c r="P232" s="230">
        <v>61383.6</v>
      </c>
      <c r="Q232" s="230">
        <v>100361.43000000002</v>
      </c>
    </row>
    <row r="233" spans="1:17" x14ac:dyDescent="0.35">
      <c r="A233" s="367"/>
      <c r="B233" s="367"/>
      <c r="C233" s="292" t="s">
        <v>330</v>
      </c>
      <c r="D233" s="286" t="s">
        <v>322</v>
      </c>
      <c r="E233" s="225">
        <v>50</v>
      </c>
      <c r="F233" s="224">
        <v>3793694.8299999996</v>
      </c>
      <c r="G233" s="224">
        <v>0</v>
      </c>
      <c r="H233" s="224">
        <v>0</v>
      </c>
      <c r="I233" s="224">
        <v>57964.93</v>
      </c>
      <c r="J233" s="224">
        <v>1124724</v>
      </c>
      <c r="K233" s="224">
        <v>0</v>
      </c>
      <c r="L233" s="224">
        <v>0</v>
      </c>
      <c r="M233" s="224">
        <v>47618.89</v>
      </c>
      <c r="N233" s="224">
        <v>95362.900000000009</v>
      </c>
      <c r="O233" s="224">
        <v>203707.16</v>
      </c>
      <c r="P233" s="224">
        <v>0</v>
      </c>
      <c r="Q233" s="224">
        <v>992028.39999999991</v>
      </c>
    </row>
    <row r="234" spans="1:17" x14ac:dyDescent="0.35">
      <c r="A234" s="367"/>
      <c r="B234" s="367"/>
      <c r="C234" s="292" t="s">
        <v>331</v>
      </c>
      <c r="D234" s="286" t="s">
        <v>322</v>
      </c>
      <c r="E234" s="225">
        <v>20</v>
      </c>
      <c r="F234" s="224">
        <v>1099388</v>
      </c>
      <c r="G234" s="224">
        <v>0</v>
      </c>
      <c r="H234" s="224">
        <v>0</v>
      </c>
      <c r="I234" s="224">
        <v>2702.12</v>
      </c>
      <c r="J234" s="224">
        <v>336428</v>
      </c>
      <c r="K234" s="224">
        <v>0</v>
      </c>
      <c r="L234" s="224">
        <v>0</v>
      </c>
      <c r="M234" s="224">
        <v>5362.16</v>
      </c>
      <c r="N234" s="224">
        <v>18765</v>
      </c>
      <c r="O234" s="224">
        <v>61293.68</v>
      </c>
      <c r="P234" s="224">
        <v>0</v>
      </c>
      <c r="Q234" s="224">
        <v>284821.90999999997</v>
      </c>
    </row>
    <row r="235" spans="1:17" x14ac:dyDescent="0.35">
      <c r="A235" s="367"/>
      <c r="B235" s="367"/>
      <c r="C235" s="292" t="s">
        <v>246</v>
      </c>
      <c r="D235" s="286" t="s">
        <v>322</v>
      </c>
      <c r="E235" s="225">
        <v>31</v>
      </c>
      <c r="F235" s="224">
        <v>1503898.17</v>
      </c>
      <c r="G235" s="224">
        <v>0</v>
      </c>
      <c r="H235" s="224">
        <v>0</v>
      </c>
      <c r="I235" s="224">
        <v>0</v>
      </c>
      <c r="J235" s="224">
        <v>455945</v>
      </c>
      <c r="K235" s="224">
        <v>0</v>
      </c>
      <c r="L235" s="224">
        <v>0</v>
      </c>
      <c r="M235" s="224">
        <v>4069.75</v>
      </c>
      <c r="N235" s="224">
        <v>0</v>
      </c>
      <c r="O235" s="224">
        <v>100019</v>
      </c>
      <c r="P235" s="224">
        <v>0</v>
      </c>
      <c r="Q235" s="224">
        <v>394420.89999999997</v>
      </c>
    </row>
    <row r="236" spans="1:17" x14ac:dyDescent="0.35">
      <c r="A236" s="367"/>
      <c r="B236" s="367"/>
      <c r="C236" s="292" t="s">
        <v>332</v>
      </c>
      <c r="D236" s="286" t="s">
        <v>322</v>
      </c>
      <c r="E236" s="225">
        <v>6</v>
      </c>
      <c r="F236" s="224">
        <v>184201.02000000002</v>
      </c>
      <c r="G236" s="224">
        <v>0</v>
      </c>
      <c r="H236" s="224">
        <v>0</v>
      </c>
      <c r="I236" s="224">
        <v>0</v>
      </c>
      <c r="J236" s="224">
        <v>53149</v>
      </c>
      <c r="K236" s="224">
        <v>0</v>
      </c>
      <c r="L236" s="224">
        <v>0</v>
      </c>
      <c r="M236" s="224">
        <v>0</v>
      </c>
      <c r="N236" s="224">
        <v>0</v>
      </c>
      <c r="O236" s="224">
        <v>12780</v>
      </c>
      <c r="P236" s="224">
        <v>0</v>
      </c>
      <c r="Q236" s="224">
        <v>47424.909999999996</v>
      </c>
    </row>
    <row r="237" spans="1:17" ht="15" thickBot="1" x14ac:dyDescent="0.4">
      <c r="A237" s="367"/>
      <c r="B237" s="368"/>
      <c r="C237" s="294" t="s">
        <v>328</v>
      </c>
      <c r="D237" s="287" t="s">
        <v>322</v>
      </c>
      <c r="E237" s="227">
        <v>6</v>
      </c>
      <c r="F237" s="228">
        <v>23648.91</v>
      </c>
      <c r="G237" s="228">
        <v>0</v>
      </c>
      <c r="H237" s="228">
        <v>0</v>
      </c>
      <c r="I237" s="228">
        <v>0</v>
      </c>
      <c r="J237" s="228">
        <v>6891</v>
      </c>
      <c r="K237" s="228">
        <v>0</v>
      </c>
      <c r="L237" s="228">
        <v>0</v>
      </c>
      <c r="M237" s="228">
        <v>0</v>
      </c>
      <c r="N237" s="228">
        <v>0</v>
      </c>
      <c r="O237" s="228">
        <v>3244</v>
      </c>
      <c r="P237" s="228">
        <v>0</v>
      </c>
      <c r="Q237" s="228">
        <v>5705.8899999999994</v>
      </c>
    </row>
    <row r="238" spans="1:17" x14ac:dyDescent="0.35">
      <c r="A238" s="367"/>
      <c r="B238" s="369">
        <v>2022</v>
      </c>
      <c r="C238" s="295" t="s">
        <v>442</v>
      </c>
      <c r="D238" s="285" t="s">
        <v>92</v>
      </c>
      <c r="E238" s="231">
        <v>5</v>
      </c>
      <c r="F238" s="230">
        <v>708122.5</v>
      </c>
      <c r="G238" s="230">
        <v>0</v>
      </c>
      <c r="H238" s="230">
        <v>0</v>
      </c>
      <c r="I238" s="230">
        <v>0</v>
      </c>
      <c r="J238" s="230">
        <v>10505</v>
      </c>
      <c r="K238" s="230">
        <v>0</v>
      </c>
      <c r="L238" s="230">
        <v>0</v>
      </c>
      <c r="M238" s="230">
        <v>0</v>
      </c>
      <c r="N238" s="230">
        <v>0</v>
      </c>
      <c r="O238" s="230">
        <v>11820</v>
      </c>
      <c r="P238" s="230">
        <v>83815.960000000006</v>
      </c>
      <c r="Q238" s="230">
        <v>113634.79999999996</v>
      </c>
    </row>
    <row r="239" spans="1:17" x14ac:dyDescent="0.35">
      <c r="A239" s="367"/>
      <c r="B239" s="367"/>
      <c r="C239" s="292" t="s">
        <v>330</v>
      </c>
      <c r="D239" s="286" t="s">
        <v>322</v>
      </c>
      <c r="E239" s="225">
        <v>51</v>
      </c>
      <c r="F239" s="224">
        <v>4906100.5600000005</v>
      </c>
      <c r="G239" s="224">
        <v>0</v>
      </c>
      <c r="H239" s="224">
        <v>0</v>
      </c>
      <c r="I239" s="224">
        <v>86020.88</v>
      </c>
      <c r="J239" s="224">
        <v>319682</v>
      </c>
      <c r="K239" s="224">
        <v>0</v>
      </c>
      <c r="L239" s="224">
        <v>0</v>
      </c>
      <c r="M239" s="224">
        <v>84142.12</v>
      </c>
      <c r="N239" s="224">
        <v>23793</v>
      </c>
      <c r="O239" s="224">
        <v>99451.520000000004</v>
      </c>
      <c r="P239" s="224">
        <v>333050</v>
      </c>
      <c r="Q239" s="224">
        <v>1097170.3</v>
      </c>
    </row>
    <row r="240" spans="1:17" x14ac:dyDescent="0.35">
      <c r="A240" s="367"/>
      <c r="B240" s="367"/>
      <c r="C240" s="292" t="s">
        <v>331</v>
      </c>
      <c r="D240" s="286" t="s">
        <v>322</v>
      </c>
      <c r="E240" s="225">
        <v>19</v>
      </c>
      <c r="F240" s="224">
        <v>1406821.8499999999</v>
      </c>
      <c r="G240" s="224">
        <v>0</v>
      </c>
      <c r="H240" s="224">
        <v>0</v>
      </c>
      <c r="I240" s="224">
        <v>3600</v>
      </c>
      <c r="J240" s="224">
        <v>89965</v>
      </c>
      <c r="K240" s="224">
        <v>0</v>
      </c>
      <c r="L240" s="224">
        <v>0</v>
      </c>
      <c r="M240" s="224">
        <v>36154.01</v>
      </c>
      <c r="N240" s="224">
        <v>0</v>
      </c>
      <c r="O240" s="224">
        <v>34400</v>
      </c>
      <c r="P240" s="224">
        <v>116700</v>
      </c>
      <c r="Q240" s="224">
        <v>312638.80999999994</v>
      </c>
    </row>
    <row r="241" spans="1:17" x14ac:dyDescent="0.35">
      <c r="A241" s="367"/>
      <c r="B241" s="367"/>
      <c r="C241" s="292" t="s">
        <v>246</v>
      </c>
      <c r="D241" s="286" t="s">
        <v>322</v>
      </c>
      <c r="E241" s="225">
        <v>36</v>
      </c>
      <c r="F241" s="224">
        <v>2594636.87</v>
      </c>
      <c r="G241" s="224">
        <v>0</v>
      </c>
      <c r="H241" s="224">
        <v>0</v>
      </c>
      <c r="I241" s="224">
        <v>0</v>
      </c>
      <c r="J241" s="224">
        <v>134536</v>
      </c>
      <c r="K241" s="224">
        <v>0</v>
      </c>
      <c r="L241" s="224">
        <v>0</v>
      </c>
      <c r="M241" s="224">
        <v>15351.18</v>
      </c>
      <c r="N241" s="224">
        <v>0</v>
      </c>
      <c r="O241" s="224">
        <v>69550</v>
      </c>
      <c r="P241" s="224">
        <v>219400</v>
      </c>
      <c r="Q241" s="224">
        <v>579673.31000000006</v>
      </c>
    </row>
    <row r="242" spans="1:17" ht="15" thickBot="1" x14ac:dyDescent="0.4">
      <c r="A242" s="367"/>
      <c r="B242" s="368"/>
      <c r="C242" s="294" t="s">
        <v>332</v>
      </c>
      <c r="D242" s="287" t="s">
        <v>322</v>
      </c>
      <c r="E242" s="227">
        <v>7</v>
      </c>
      <c r="F242" s="228">
        <v>221193.98</v>
      </c>
      <c r="G242" s="228">
        <v>0</v>
      </c>
      <c r="H242" s="228">
        <v>0</v>
      </c>
      <c r="I242" s="228">
        <v>0</v>
      </c>
      <c r="J242" s="228">
        <v>17193</v>
      </c>
      <c r="K242" s="228">
        <v>0</v>
      </c>
      <c r="L242" s="228">
        <v>0</v>
      </c>
      <c r="M242" s="228">
        <v>0</v>
      </c>
      <c r="N242" s="228">
        <v>0</v>
      </c>
      <c r="O242" s="228">
        <v>8052.24</v>
      </c>
      <c r="P242" s="228">
        <v>21000</v>
      </c>
      <c r="Q242" s="228">
        <v>50059.109999999986</v>
      </c>
    </row>
    <row r="243" spans="1:17" x14ac:dyDescent="0.35">
      <c r="A243" s="367"/>
      <c r="B243" s="369">
        <v>2023</v>
      </c>
      <c r="C243" s="295" t="s">
        <v>442</v>
      </c>
      <c r="D243" s="285" t="s">
        <v>92</v>
      </c>
      <c r="E243" s="231">
        <v>5</v>
      </c>
      <c r="F243" s="230">
        <v>897460.31</v>
      </c>
      <c r="G243" s="230">
        <v>0</v>
      </c>
      <c r="H243" s="230">
        <v>0</v>
      </c>
      <c r="I243" s="230">
        <v>11600</v>
      </c>
      <c r="J243" s="230">
        <v>0</v>
      </c>
      <c r="K243" s="230">
        <v>0</v>
      </c>
      <c r="L243" s="230">
        <v>36500</v>
      </c>
      <c r="M243" s="230">
        <v>0</v>
      </c>
      <c r="N243" s="230">
        <v>0</v>
      </c>
      <c r="O243" s="230">
        <v>6000</v>
      </c>
      <c r="P243" s="230">
        <v>178472.09</v>
      </c>
      <c r="Q243" s="230">
        <v>161023.07</v>
      </c>
    </row>
    <row r="244" spans="1:17" x14ac:dyDescent="0.35">
      <c r="A244" s="367"/>
      <c r="B244" s="367"/>
      <c r="C244" s="292" t="s">
        <v>330</v>
      </c>
      <c r="D244" s="286" t="s">
        <v>322</v>
      </c>
      <c r="E244" s="225">
        <v>50</v>
      </c>
      <c r="F244" s="224">
        <v>5479809.6300000018</v>
      </c>
      <c r="G244" s="224">
        <v>0</v>
      </c>
      <c r="H244" s="224">
        <v>0</v>
      </c>
      <c r="I244" s="224">
        <v>112477.75</v>
      </c>
      <c r="J244" s="224">
        <v>0</v>
      </c>
      <c r="K244" s="224">
        <v>0</v>
      </c>
      <c r="L244" s="224">
        <v>644300</v>
      </c>
      <c r="M244" s="224">
        <v>28373.559999999998</v>
      </c>
      <c r="N244" s="224">
        <v>0</v>
      </c>
      <c r="O244" s="224">
        <v>102290.72</v>
      </c>
      <c r="P244" s="224">
        <v>419702.59999999992</v>
      </c>
      <c r="Q244" s="224">
        <v>1306462.19</v>
      </c>
    </row>
    <row r="245" spans="1:17" x14ac:dyDescent="0.35">
      <c r="A245" s="367"/>
      <c r="B245" s="367"/>
      <c r="C245" s="292" t="s">
        <v>331</v>
      </c>
      <c r="D245" s="286" t="s">
        <v>322</v>
      </c>
      <c r="E245" s="225">
        <v>20</v>
      </c>
      <c r="F245" s="224">
        <v>1741354.2499999998</v>
      </c>
      <c r="G245" s="224">
        <v>0</v>
      </c>
      <c r="H245" s="224">
        <v>0</v>
      </c>
      <c r="I245" s="224">
        <v>0</v>
      </c>
      <c r="J245" s="224">
        <v>0</v>
      </c>
      <c r="K245" s="224">
        <v>0</v>
      </c>
      <c r="L245" s="224">
        <v>208000</v>
      </c>
      <c r="M245" s="224">
        <v>25536</v>
      </c>
      <c r="N245" s="224">
        <v>0</v>
      </c>
      <c r="O245" s="224">
        <v>37100</v>
      </c>
      <c r="P245" s="224">
        <v>124620</v>
      </c>
      <c r="Q245" s="224">
        <v>397971.6999999999</v>
      </c>
    </row>
    <row r="246" spans="1:17" x14ac:dyDescent="0.35">
      <c r="A246" s="367"/>
      <c r="B246" s="367"/>
      <c r="C246" s="292" t="s">
        <v>246</v>
      </c>
      <c r="D246" s="286" t="s">
        <v>322</v>
      </c>
      <c r="E246" s="225">
        <v>48</v>
      </c>
      <c r="F246" s="224">
        <v>3697973.4499999993</v>
      </c>
      <c r="G246" s="224">
        <v>0</v>
      </c>
      <c r="H246" s="224">
        <v>0</v>
      </c>
      <c r="I246" s="224">
        <v>0</v>
      </c>
      <c r="J246" s="224">
        <v>0</v>
      </c>
      <c r="K246" s="224">
        <v>0</v>
      </c>
      <c r="L246" s="224">
        <v>433500</v>
      </c>
      <c r="M246" s="224">
        <v>10851.560000000001</v>
      </c>
      <c r="N246" s="224">
        <v>0</v>
      </c>
      <c r="O246" s="224">
        <v>97976</v>
      </c>
      <c r="P246" s="224">
        <v>189602.34999999998</v>
      </c>
      <c r="Q246" s="224">
        <v>845933.41999999993</v>
      </c>
    </row>
    <row r="247" spans="1:17" ht="15" thickBot="1" x14ac:dyDescent="0.4">
      <c r="A247" s="367"/>
      <c r="B247" s="368"/>
      <c r="C247" s="294" t="s">
        <v>332</v>
      </c>
      <c r="D247" s="287" t="s">
        <v>322</v>
      </c>
      <c r="E247" s="227">
        <v>8</v>
      </c>
      <c r="F247" s="228">
        <v>329930.02</v>
      </c>
      <c r="G247" s="228">
        <v>0</v>
      </c>
      <c r="H247" s="228">
        <v>0</v>
      </c>
      <c r="I247" s="228">
        <v>0</v>
      </c>
      <c r="J247" s="228">
        <v>0</v>
      </c>
      <c r="K247" s="228">
        <v>0</v>
      </c>
      <c r="L247" s="228">
        <v>37800</v>
      </c>
      <c r="M247" s="228">
        <v>0</v>
      </c>
      <c r="N247" s="228">
        <v>0</v>
      </c>
      <c r="O247" s="228">
        <v>9964.4</v>
      </c>
      <c r="P247" s="228">
        <v>12552.06</v>
      </c>
      <c r="Q247" s="228">
        <v>74369.13</v>
      </c>
    </row>
    <row r="248" spans="1:17" x14ac:dyDescent="0.35">
      <c r="A248" s="367"/>
      <c r="B248" s="369">
        <v>2024</v>
      </c>
      <c r="C248" s="295" t="s">
        <v>442</v>
      </c>
      <c r="D248" s="285" t="s">
        <v>92</v>
      </c>
      <c r="E248" s="231">
        <v>6</v>
      </c>
      <c r="F248" s="230">
        <v>1061845.1599999999</v>
      </c>
      <c r="G248" s="230">
        <v>0</v>
      </c>
      <c r="H248" s="230">
        <v>0</v>
      </c>
      <c r="I248" s="230">
        <v>10800</v>
      </c>
      <c r="J248" s="230">
        <v>0</v>
      </c>
      <c r="K248" s="230">
        <v>0</v>
      </c>
      <c r="L248" s="230">
        <v>40275</v>
      </c>
      <c r="M248" s="230">
        <v>83590.080000000002</v>
      </c>
      <c r="N248" s="230">
        <v>11527</v>
      </c>
      <c r="O248" s="230">
        <v>14115.2</v>
      </c>
      <c r="P248" s="230">
        <v>76121.010000000009</v>
      </c>
      <c r="Q248" s="230">
        <v>216541.2</v>
      </c>
    </row>
    <row r="249" spans="1:17" x14ac:dyDescent="0.35">
      <c r="A249" s="367"/>
      <c r="B249" s="367"/>
      <c r="C249" s="292" t="s">
        <v>330</v>
      </c>
      <c r="D249" s="286" t="s">
        <v>322</v>
      </c>
      <c r="E249" s="225">
        <v>48</v>
      </c>
      <c r="F249" s="224">
        <v>6070907.5000000009</v>
      </c>
      <c r="G249" s="224">
        <v>0</v>
      </c>
      <c r="H249" s="224">
        <v>0</v>
      </c>
      <c r="I249" s="224">
        <v>204629.79000000004</v>
      </c>
      <c r="J249" s="224">
        <v>0</v>
      </c>
      <c r="K249" s="224">
        <v>4828.8100000000004</v>
      </c>
      <c r="L249" s="224">
        <v>1094745</v>
      </c>
      <c r="M249" s="224">
        <v>194714.55000000002</v>
      </c>
      <c r="N249" s="224">
        <v>33480</v>
      </c>
      <c r="O249" s="224">
        <v>198223.2</v>
      </c>
      <c r="P249" s="224">
        <v>462066.89</v>
      </c>
      <c r="Q249" s="224">
        <v>1557791.8900000001</v>
      </c>
    </row>
    <row r="250" spans="1:17" x14ac:dyDescent="0.35">
      <c r="A250" s="367"/>
      <c r="B250" s="367"/>
      <c r="C250" s="292" t="s">
        <v>331</v>
      </c>
      <c r="D250" s="286" t="s">
        <v>322</v>
      </c>
      <c r="E250" s="225">
        <v>19</v>
      </c>
      <c r="F250" s="224">
        <v>2000297.56</v>
      </c>
      <c r="G250" s="224">
        <v>0</v>
      </c>
      <c r="H250" s="224">
        <v>0</v>
      </c>
      <c r="I250" s="224">
        <v>0</v>
      </c>
      <c r="J250" s="224">
        <v>0</v>
      </c>
      <c r="K250" s="224">
        <v>3842.07</v>
      </c>
      <c r="L250" s="224">
        <v>362270</v>
      </c>
      <c r="M250" s="224">
        <v>39736.239999999998</v>
      </c>
      <c r="N250" s="224">
        <v>0</v>
      </c>
      <c r="O250" s="224">
        <v>79080</v>
      </c>
      <c r="P250" s="224">
        <v>141107.67000000001</v>
      </c>
      <c r="Q250" s="224">
        <v>491036.80999999994</v>
      </c>
    </row>
    <row r="251" spans="1:17" x14ac:dyDescent="0.35">
      <c r="A251" s="367"/>
      <c r="B251" s="367"/>
      <c r="C251" s="292" t="s">
        <v>246</v>
      </c>
      <c r="D251" s="286" t="s">
        <v>322</v>
      </c>
      <c r="E251" s="225">
        <v>61</v>
      </c>
      <c r="F251" s="224">
        <v>4673271.4799999995</v>
      </c>
      <c r="G251" s="224">
        <v>0</v>
      </c>
      <c r="H251" s="224">
        <v>0</v>
      </c>
      <c r="I251" s="224">
        <v>1120</v>
      </c>
      <c r="J251" s="224">
        <v>0</v>
      </c>
      <c r="K251" s="224">
        <v>0</v>
      </c>
      <c r="L251" s="224">
        <v>845530</v>
      </c>
      <c r="M251" s="224">
        <v>49238.36</v>
      </c>
      <c r="N251" s="224">
        <v>5121</v>
      </c>
      <c r="O251" s="224">
        <v>225750.91999999998</v>
      </c>
      <c r="P251" s="224">
        <v>301295.25</v>
      </c>
      <c r="Q251" s="224">
        <v>1170803.6199999999</v>
      </c>
    </row>
    <row r="252" spans="1:17" ht="15" thickBot="1" x14ac:dyDescent="0.4">
      <c r="A252" s="367"/>
      <c r="B252" s="368"/>
      <c r="C252" s="294" t="s">
        <v>443</v>
      </c>
      <c r="D252" s="287" t="s">
        <v>322</v>
      </c>
      <c r="E252" s="227">
        <v>5</v>
      </c>
      <c r="F252" s="228">
        <v>411457.6</v>
      </c>
      <c r="G252" s="228">
        <v>0</v>
      </c>
      <c r="H252" s="228">
        <v>0</v>
      </c>
      <c r="I252" s="228">
        <v>0</v>
      </c>
      <c r="J252" s="228">
        <v>0</v>
      </c>
      <c r="K252" s="228">
        <v>0</v>
      </c>
      <c r="L252" s="228">
        <v>88090</v>
      </c>
      <c r="M252" s="228">
        <v>0</v>
      </c>
      <c r="N252" s="228">
        <v>0</v>
      </c>
      <c r="O252" s="228">
        <v>29150</v>
      </c>
      <c r="P252" s="228">
        <v>18377.440000000002</v>
      </c>
      <c r="Q252" s="228">
        <v>102320.12000000001</v>
      </c>
    </row>
    <row r="253" spans="1:17" x14ac:dyDescent="0.35">
      <c r="A253" s="367"/>
      <c r="B253" s="366">
        <v>2025</v>
      </c>
      <c r="C253" s="293" t="s">
        <v>442</v>
      </c>
      <c r="D253" s="288" t="s">
        <v>92</v>
      </c>
      <c r="E253" s="236">
        <v>5</v>
      </c>
      <c r="F253" s="235">
        <v>1021909.63</v>
      </c>
      <c r="G253" s="235">
        <v>129326.98</v>
      </c>
      <c r="H253" s="235">
        <v>0</v>
      </c>
      <c r="I253" s="235">
        <v>3000</v>
      </c>
      <c r="J253" s="235">
        <v>0</v>
      </c>
      <c r="K253" s="235">
        <v>0</v>
      </c>
      <c r="L253" s="235">
        <v>28541.06</v>
      </c>
      <c r="M253" s="235">
        <v>0</v>
      </c>
      <c r="N253" s="235">
        <v>0</v>
      </c>
      <c r="O253" s="235">
        <v>9285</v>
      </c>
      <c r="P253" s="235">
        <v>210906.71000000002</v>
      </c>
      <c r="Q253" s="235">
        <v>199464.72999999998</v>
      </c>
    </row>
    <row r="254" spans="1:17" x14ac:dyDescent="0.35">
      <c r="A254" s="367"/>
      <c r="B254" s="367"/>
      <c r="C254" s="292" t="s">
        <v>330</v>
      </c>
      <c r="D254" s="286" t="s">
        <v>322</v>
      </c>
      <c r="E254" s="225">
        <v>53</v>
      </c>
      <c r="F254" s="224">
        <v>7771325.3100000015</v>
      </c>
      <c r="G254" s="224">
        <v>670815.68000000028</v>
      </c>
      <c r="H254" s="224">
        <v>0</v>
      </c>
      <c r="I254" s="224">
        <v>226412.61000000002</v>
      </c>
      <c r="J254" s="224">
        <v>0</v>
      </c>
      <c r="K254" s="224">
        <v>9517.56</v>
      </c>
      <c r="L254" s="224">
        <v>593669.54</v>
      </c>
      <c r="M254" s="224">
        <v>190797.64</v>
      </c>
      <c r="N254" s="224">
        <v>106597.8</v>
      </c>
      <c r="O254" s="224">
        <v>160656.72</v>
      </c>
      <c r="P254" s="224">
        <v>689536.77999999991</v>
      </c>
      <c r="Q254" s="224">
        <v>1962103.6399999994</v>
      </c>
    </row>
    <row r="255" spans="1:17" x14ac:dyDescent="0.35">
      <c r="A255" s="367"/>
      <c r="B255" s="367"/>
      <c r="C255" s="292" t="s">
        <v>331</v>
      </c>
      <c r="D255" s="286" t="s">
        <v>322</v>
      </c>
      <c r="E255" s="225">
        <v>23</v>
      </c>
      <c r="F255" s="224">
        <v>1736062.44</v>
      </c>
      <c r="G255" s="224">
        <v>20142.829999999998</v>
      </c>
      <c r="H255" s="224">
        <v>0</v>
      </c>
      <c r="I255" s="224">
        <v>0</v>
      </c>
      <c r="J255" s="224">
        <v>0</v>
      </c>
      <c r="K255" s="224">
        <v>0</v>
      </c>
      <c r="L255" s="224">
        <v>122897.48</v>
      </c>
      <c r="M255" s="224">
        <v>16610</v>
      </c>
      <c r="N255" s="224">
        <v>0</v>
      </c>
      <c r="O255" s="224">
        <v>42831.199999999997</v>
      </c>
      <c r="P255" s="224">
        <v>127690.35</v>
      </c>
      <c r="Q255" s="224">
        <v>401879.98000000004</v>
      </c>
    </row>
    <row r="256" spans="1:17" x14ac:dyDescent="0.35">
      <c r="A256" s="367"/>
      <c r="B256" s="367"/>
      <c r="C256" s="292" t="s">
        <v>246</v>
      </c>
      <c r="D256" s="286" t="s">
        <v>322</v>
      </c>
      <c r="E256" s="225">
        <v>68</v>
      </c>
      <c r="F256" s="224">
        <v>3806145.1700000009</v>
      </c>
      <c r="G256" s="224">
        <v>386.3</v>
      </c>
      <c r="H256" s="224">
        <v>0</v>
      </c>
      <c r="I256" s="224">
        <v>0</v>
      </c>
      <c r="J256" s="224">
        <v>0</v>
      </c>
      <c r="K256" s="224">
        <v>0</v>
      </c>
      <c r="L256" s="224">
        <v>246030.97</v>
      </c>
      <c r="M256" s="224">
        <v>11437.5</v>
      </c>
      <c r="N256" s="224">
        <v>0</v>
      </c>
      <c r="O256" s="224">
        <v>116210.76</v>
      </c>
      <c r="P256" s="224">
        <v>207477.77000000002</v>
      </c>
      <c r="Q256" s="224">
        <v>861031.66</v>
      </c>
    </row>
    <row r="257" spans="1:17" ht="15" thickBot="1" x14ac:dyDescent="0.4">
      <c r="A257" s="368"/>
      <c r="B257" s="368"/>
      <c r="C257" s="294" t="s">
        <v>328</v>
      </c>
      <c r="D257" s="287" t="s">
        <v>322</v>
      </c>
      <c r="E257" s="227">
        <v>10</v>
      </c>
      <c r="F257" s="228">
        <v>609315.75</v>
      </c>
      <c r="G257" s="228">
        <v>0</v>
      </c>
      <c r="H257" s="228">
        <v>0</v>
      </c>
      <c r="I257" s="228">
        <v>0</v>
      </c>
      <c r="J257" s="228">
        <v>0</v>
      </c>
      <c r="K257" s="228">
        <v>0</v>
      </c>
      <c r="L257" s="228">
        <v>57705.21</v>
      </c>
      <c r="M257" s="228">
        <v>0</v>
      </c>
      <c r="N257" s="228">
        <v>0</v>
      </c>
      <c r="O257" s="228">
        <v>19440</v>
      </c>
      <c r="P257" s="228">
        <v>14848.4</v>
      </c>
      <c r="Q257" s="228">
        <v>137021.70000000001</v>
      </c>
    </row>
    <row r="258" spans="1:17" x14ac:dyDescent="0.35">
      <c r="A258" s="369" t="s">
        <v>333</v>
      </c>
      <c r="B258" s="369">
        <v>2020</v>
      </c>
      <c r="C258" s="295" t="s">
        <v>444</v>
      </c>
      <c r="D258" s="285" t="s">
        <v>92</v>
      </c>
      <c r="E258" s="231">
        <v>5</v>
      </c>
      <c r="F258" s="230">
        <v>757420.91</v>
      </c>
      <c r="G258" s="230">
        <v>137859.1</v>
      </c>
      <c r="H258" s="230">
        <v>0</v>
      </c>
      <c r="I258" s="230">
        <v>0</v>
      </c>
      <c r="J258" s="230">
        <v>65118.54</v>
      </c>
      <c r="K258" s="230">
        <v>0</v>
      </c>
      <c r="L258" s="230">
        <v>0</v>
      </c>
      <c r="M258" s="230">
        <v>19323.060000000001</v>
      </c>
      <c r="N258" s="230">
        <v>0</v>
      </c>
      <c r="O258" s="230">
        <v>0</v>
      </c>
      <c r="P258" s="230">
        <v>0</v>
      </c>
      <c r="Q258" s="230">
        <v>95891.22</v>
      </c>
    </row>
    <row r="259" spans="1:17" x14ac:dyDescent="0.35">
      <c r="A259" s="367"/>
      <c r="B259" s="367"/>
      <c r="C259" s="292" t="s">
        <v>65</v>
      </c>
      <c r="D259" s="286" t="s">
        <v>20</v>
      </c>
      <c r="E259" s="225">
        <v>18</v>
      </c>
      <c r="F259" s="224">
        <v>1194276.6299999999</v>
      </c>
      <c r="G259" s="224">
        <v>205901.14</v>
      </c>
      <c r="H259" s="224">
        <v>0</v>
      </c>
      <c r="I259" s="224">
        <v>0</v>
      </c>
      <c r="J259" s="224">
        <v>98100</v>
      </c>
      <c r="K259" s="224">
        <v>0</v>
      </c>
      <c r="L259" s="224">
        <v>0</v>
      </c>
      <c r="M259" s="224">
        <v>5400</v>
      </c>
      <c r="N259" s="224">
        <v>27299.58</v>
      </c>
      <c r="O259" s="224">
        <v>0</v>
      </c>
      <c r="P259" s="224">
        <v>0</v>
      </c>
      <c r="Q259" s="224">
        <v>203053.94</v>
      </c>
    </row>
    <row r="260" spans="1:17" x14ac:dyDescent="0.35">
      <c r="A260" s="367"/>
      <c r="B260" s="367"/>
      <c r="C260" s="292" t="s">
        <v>297</v>
      </c>
      <c r="D260" s="286" t="s">
        <v>20</v>
      </c>
      <c r="E260" s="225">
        <v>3</v>
      </c>
      <c r="F260" s="224">
        <v>240583.24</v>
      </c>
      <c r="G260" s="224">
        <v>45414.76</v>
      </c>
      <c r="H260" s="224">
        <v>0</v>
      </c>
      <c r="I260" s="224">
        <v>0</v>
      </c>
      <c r="J260" s="224">
        <v>18000</v>
      </c>
      <c r="K260" s="224">
        <v>0</v>
      </c>
      <c r="L260" s="224">
        <v>0</v>
      </c>
      <c r="M260" s="224">
        <v>0</v>
      </c>
      <c r="N260" s="224">
        <v>0</v>
      </c>
      <c r="O260" s="224">
        <v>0</v>
      </c>
      <c r="P260" s="224">
        <v>0</v>
      </c>
      <c r="Q260" s="224">
        <v>41677</v>
      </c>
    </row>
    <row r="261" spans="1:17" x14ac:dyDescent="0.35">
      <c r="A261" s="367"/>
      <c r="B261" s="367"/>
      <c r="C261" s="292" t="s">
        <v>66</v>
      </c>
      <c r="D261" s="286" t="s">
        <v>20</v>
      </c>
      <c r="E261" s="225">
        <v>10</v>
      </c>
      <c r="F261" s="224">
        <v>673932</v>
      </c>
      <c r="G261" s="224">
        <v>100699.9</v>
      </c>
      <c r="H261" s="224">
        <v>0</v>
      </c>
      <c r="I261" s="224">
        <v>0</v>
      </c>
      <c r="J261" s="224">
        <v>52800</v>
      </c>
      <c r="K261" s="224">
        <v>0</v>
      </c>
      <c r="L261" s="224">
        <v>0</v>
      </c>
      <c r="M261" s="224">
        <v>0</v>
      </c>
      <c r="N261" s="224">
        <v>0</v>
      </c>
      <c r="O261" s="224">
        <v>0</v>
      </c>
      <c r="P261" s="224">
        <v>0</v>
      </c>
      <c r="Q261" s="224">
        <v>115065.31</v>
      </c>
    </row>
    <row r="262" spans="1:17" ht="15" thickBot="1" x14ac:dyDescent="0.4">
      <c r="A262" s="367"/>
      <c r="B262" s="368"/>
      <c r="C262" s="294" t="s">
        <v>334</v>
      </c>
      <c r="D262" s="287" t="s">
        <v>20</v>
      </c>
      <c r="E262" s="227">
        <v>4</v>
      </c>
      <c r="F262" s="228">
        <v>168544.7</v>
      </c>
      <c r="G262" s="228">
        <v>10058</v>
      </c>
      <c r="H262" s="228">
        <v>0</v>
      </c>
      <c r="I262" s="228">
        <v>0</v>
      </c>
      <c r="J262" s="228">
        <v>18000</v>
      </c>
      <c r="K262" s="228">
        <v>0</v>
      </c>
      <c r="L262" s="228">
        <v>0</v>
      </c>
      <c r="M262" s="228">
        <v>0</v>
      </c>
      <c r="N262" s="228">
        <v>0</v>
      </c>
      <c r="O262" s="228">
        <v>18768.46</v>
      </c>
      <c r="P262" s="228">
        <v>0</v>
      </c>
      <c r="Q262" s="228">
        <v>26953.64</v>
      </c>
    </row>
    <row r="263" spans="1:17" x14ac:dyDescent="0.35">
      <c r="A263" s="367"/>
      <c r="B263" s="369">
        <v>2021</v>
      </c>
      <c r="C263" s="295" t="s">
        <v>444</v>
      </c>
      <c r="D263" s="285" t="s">
        <v>92</v>
      </c>
      <c r="E263" s="231">
        <v>5</v>
      </c>
      <c r="F263" s="230">
        <v>866475.24</v>
      </c>
      <c r="G263" s="230">
        <v>162388.4</v>
      </c>
      <c r="H263" s="230">
        <v>0</v>
      </c>
      <c r="I263" s="230">
        <v>0</v>
      </c>
      <c r="J263" s="230">
        <v>72611</v>
      </c>
      <c r="K263" s="230">
        <v>0</v>
      </c>
      <c r="L263" s="230">
        <v>0</v>
      </c>
      <c r="M263" s="230">
        <v>18323.599999999999</v>
      </c>
      <c r="N263" s="230">
        <v>0</v>
      </c>
      <c r="O263" s="230">
        <v>103155.04</v>
      </c>
      <c r="P263" s="230">
        <v>0</v>
      </c>
      <c r="Q263" s="230">
        <v>107581.76000000001</v>
      </c>
    </row>
    <row r="264" spans="1:17" x14ac:dyDescent="0.35">
      <c r="A264" s="367"/>
      <c r="B264" s="367"/>
      <c r="C264" s="292" t="s">
        <v>65</v>
      </c>
      <c r="D264" s="286" t="s">
        <v>20</v>
      </c>
      <c r="E264" s="225">
        <v>17</v>
      </c>
      <c r="F264" s="224">
        <v>1308460.6000000001</v>
      </c>
      <c r="G264" s="224">
        <v>229649.43</v>
      </c>
      <c r="H264" s="224">
        <v>0</v>
      </c>
      <c r="I264" s="224">
        <v>0</v>
      </c>
      <c r="J264" s="224">
        <v>135919.35</v>
      </c>
      <c r="K264" s="224">
        <v>0</v>
      </c>
      <c r="L264" s="224">
        <v>0</v>
      </c>
      <c r="M264" s="224">
        <v>0</v>
      </c>
      <c r="N264" s="224">
        <v>0</v>
      </c>
      <c r="O264" s="224">
        <v>0</v>
      </c>
      <c r="P264" s="224">
        <v>0</v>
      </c>
      <c r="Q264" s="224">
        <v>230988.94</v>
      </c>
    </row>
    <row r="265" spans="1:17" x14ac:dyDescent="0.35">
      <c r="A265" s="367"/>
      <c r="B265" s="367"/>
      <c r="C265" s="292" t="s">
        <v>297</v>
      </c>
      <c r="D265" s="286" t="s">
        <v>20</v>
      </c>
      <c r="E265" s="225">
        <v>4</v>
      </c>
      <c r="F265" s="224">
        <v>307699</v>
      </c>
      <c r="G265" s="224">
        <v>59656</v>
      </c>
      <c r="H265" s="224">
        <v>0</v>
      </c>
      <c r="I265" s="224">
        <v>0</v>
      </c>
      <c r="J265" s="224">
        <v>49551</v>
      </c>
      <c r="K265" s="224">
        <v>0</v>
      </c>
      <c r="L265" s="224">
        <v>0</v>
      </c>
      <c r="M265" s="224">
        <v>28800</v>
      </c>
      <c r="N265" s="224">
        <v>0</v>
      </c>
      <c r="O265" s="224">
        <v>0</v>
      </c>
      <c r="P265" s="224">
        <v>0</v>
      </c>
      <c r="Q265" s="224">
        <v>56687.47</v>
      </c>
    </row>
    <row r="266" spans="1:17" x14ac:dyDescent="0.35">
      <c r="A266" s="367"/>
      <c r="B266" s="367"/>
      <c r="C266" s="292" t="s">
        <v>334</v>
      </c>
      <c r="D266" s="286" t="s">
        <v>20</v>
      </c>
      <c r="E266" s="225">
        <v>6</v>
      </c>
      <c r="F266" s="224">
        <v>318628.01</v>
      </c>
      <c r="G266" s="224">
        <v>20885</v>
      </c>
      <c r="H266" s="224">
        <v>0</v>
      </c>
      <c r="I266" s="224">
        <v>0</v>
      </c>
      <c r="J266" s="224">
        <v>45638</v>
      </c>
      <c r="K266" s="224">
        <v>0</v>
      </c>
      <c r="L266" s="224">
        <v>0</v>
      </c>
      <c r="M266" s="224">
        <v>0</v>
      </c>
      <c r="N266" s="224">
        <v>0</v>
      </c>
      <c r="O266" s="224">
        <v>0</v>
      </c>
      <c r="P266" s="224">
        <v>0</v>
      </c>
      <c r="Q266" s="224">
        <v>52790</v>
      </c>
    </row>
    <row r="267" spans="1:17" ht="15" thickBot="1" x14ac:dyDescent="0.4">
      <c r="A267" s="367"/>
      <c r="B267" s="368"/>
      <c r="C267" s="294" t="s">
        <v>66</v>
      </c>
      <c r="D267" s="287" t="s">
        <v>20</v>
      </c>
      <c r="E267" s="227">
        <v>10</v>
      </c>
      <c r="F267" s="228">
        <v>667062.12</v>
      </c>
      <c r="G267" s="228">
        <v>102210</v>
      </c>
      <c r="H267" s="228">
        <v>0</v>
      </c>
      <c r="I267" s="228">
        <v>0</v>
      </c>
      <c r="J267" s="228">
        <v>90437.3</v>
      </c>
      <c r="K267" s="228">
        <v>0</v>
      </c>
      <c r="L267" s="228">
        <v>0</v>
      </c>
      <c r="M267" s="228">
        <v>0</v>
      </c>
      <c r="N267" s="228">
        <v>0</v>
      </c>
      <c r="O267" s="228">
        <v>0</v>
      </c>
      <c r="P267" s="228">
        <v>0</v>
      </c>
      <c r="Q267" s="228">
        <v>117999.77</v>
      </c>
    </row>
    <row r="268" spans="1:17" x14ac:dyDescent="0.35">
      <c r="A268" s="367"/>
      <c r="B268" s="369">
        <v>2022</v>
      </c>
      <c r="C268" s="295" t="s">
        <v>444</v>
      </c>
      <c r="D268" s="285" t="s">
        <v>92</v>
      </c>
      <c r="E268" s="231">
        <v>5</v>
      </c>
      <c r="F268" s="230">
        <v>934536.96</v>
      </c>
      <c r="G268" s="230">
        <v>177795.44</v>
      </c>
      <c r="H268" s="230">
        <v>0</v>
      </c>
      <c r="I268" s="230">
        <v>0</v>
      </c>
      <c r="J268" s="230">
        <v>172795.38</v>
      </c>
      <c r="K268" s="230">
        <v>0</v>
      </c>
      <c r="L268" s="230">
        <v>0</v>
      </c>
      <c r="M268" s="230">
        <v>0</v>
      </c>
      <c r="N268" s="230">
        <v>0</v>
      </c>
      <c r="O268" s="230">
        <v>170201.1</v>
      </c>
      <c r="P268" s="230">
        <v>87453.41</v>
      </c>
      <c r="Q268" s="230">
        <v>128519.41</v>
      </c>
    </row>
    <row r="269" spans="1:17" x14ac:dyDescent="0.35">
      <c r="A269" s="367"/>
      <c r="B269" s="367"/>
      <c r="C269" s="292" t="s">
        <v>65</v>
      </c>
      <c r="D269" s="286" t="s">
        <v>20</v>
      </c>
      <c r="E269" s="225">
        <v>18</v>
      </c>
      <c r="F269" s="224">
        <v>1211500</v>
      </c>
      <c r="G269" s="224">
        <v>211852.42</v>
      </c>
      <c r="H269" s="224">
        <v>0</v>
      </c>
      <c r="I269" s="224">
        <v>0</v>
      </c>
      <c r="J269" s="224">
        <v>221923.73</v>
      </c>
      <c r="K269" s="224">
        <v>0</v>
      </c>
      <c r="L269" s="224">
        <v>0</v>
      </c>
      <c r="M269" s="224">
        <v>20805</v>
      </c>
      <c r="N269" s="224">
        <v>24740</v>
      </c>
      <c r="O269" s="224">
        <v>0</v>
      </c>
      <c r="P269" s="224">
        <v>131615.9</v>
      </c>
      <c r="Q269" s="224">
        <v>242388.67</v>
      </c>
    </row>
    <row r="270" spans="1:17" x14ac:dyDescent="0.35">
      <c r="A270" s="367"/>
      <c r="B270" s="367"/>
      <c r="C270" s="292" t="s">
        <v>66</v>
      </c>
      <c r="D270" s="286" t="s">
        <v>20</v>
      </c>
      <c r="E270" s="225">
        <v>9</v>
      </c>
      <c r="F270" s="224">
        <v>630781</v>
      </c>
      <c r="G270" s="224">
        <v>85209</v>
      </c>
      <c r="H270" s="224">
        <v>0</v>
      </c>
      <c r="I270" s="224">
        <v>0</v>
      </c>
      <c r="J270" s="224">
        <v>118190.23</v>
      </c>
      <c r="K270" s="224">
        <v>0</v>
      </c>
      <c r="L270" s="224">
        <v>0</v>
      </c>
      <c r="M270" s="224">
        <v>0</v>
      </c>
      <c r="N270" s="224">
        <v>0</v>
      </c>
      <c r="O270" s="224">
        <v>0</v>
      </c>
      <c r="P270" s="224">
        <v>56656.9</v>
      </c>
      <c r="Q270" s="224">
        <v>122130.5</v>
      </c>
    </row>
    <row r="271" spans="1:17" x14ac:dyDescent="0.35">
      <c r="A271" s="367"/>
      <c r="B271" s="367"/>
      <c r="C271" s="292" t="s">
        <v>297</v>
      </c>
      <c r="D271" s="286" t="s">
        <v>20</v>
      </c>
      <c r="E271" s="225">
        <v>4</v>
      </c>
      <c r="F271" s="224">
        <v>313780.2</v>
      </c>
      <c r="G271" s="224">
        <v>61688.15</v>
      </c>
      <c r="H271" s="224">
        <v>0</v>
      </c>
      <c r="I271" s="224">
        <v>0</v>
      </c>
      <c r="J271" s="224">
        <v>53487.1</v>
      </c>
      <c r="K271" s="224">
        <v>0</v>
      </c>
      <c r="L271" s="224">
        <v>0</v>
      </c>
      <c r="M271" s="224">
        <v>0</v>
      </c>
      <c r="N271" s="224">
        <v>28800</v>
      </c>
      <c r="O271" s="224">
        <v>0</v>
      </c>
      <c r="P271" s="224">
        <v>31277.96</v>
      </c>
      <c r="Q271" s="224">
        <v>63097.9</v>
      </c>
    </row>
    <row r="272" spans="1:17" ht="15" thickBot="1" x14ac:dyDescent="0.4">
      <c r="A272" s="367"/>
      <c r="B272" s="368"/>
      <c r="C272" s="294" t="s">
        <v>334</v>
      </c>
      <c r="D272" s="287" t="s">
        <v>20</v>
      </c>
      <c r="E272" s="227">
        <v>7</v>
      </c>
      <c r="F272" s="228">
        <v>276206</v>
      </c>
      <c r="G272" s="228">
        <v>31394</v>
      </c>
      <c r="H272" s="228">
        <v>0</v>
      </c>
      <c r="I272" s="228">
        <v>0</v>
      </c>
      <c r="J272" s="228">
        <v>58842.91</v>
      </c>
      <c r="K272" s="228">
        <v>0</v>
      </c>
      <c r="L272" s="228">
        <v>0</v>
      </c>
      <c r="M272" s="228">
        <v>0</v>
      </c>
      <c r="N272" s="228">
        <v>0</v>
      </c>
      <c r="O272" s="228">
        <v>0</v>
      </c>
      <c r="P272" s="228">
        <v>17849.919999999998</v>
      </c>
      <c r="Q272" s="228">
        <v>52908</v>
      </c>
    </row>
    <row r="273" spans="1:17" x14ac:dyDescent="0.35">
      <c r="A273" s="367"/>
      <c r="B273" s="369">
        <v>2023</v>
      </c>
      <c r="C273" s="295" t="s">
        <v>444</v>
      </c>
      <c r="D273" s="285" t="s">
        <v>92</v>
      </c>
      <c r="E273" s="231">
        <v>5</v>
      </c>
      <c r="F273" s="230">
        <v>1010034.56</v>
      </c>
      <c r="G273" s="230">
        <v>194166.84</v>
      </c>
      <c r="H273" s="230">
        <v>0</v>
      </c>
      <c r="I273" s="230">
        <v>0</v>
      </c>
      <c r="J273" s="230">
        <v>290083.99</v>
      </c>
      <c r="K273" s="230">
        <v>0</v>
      </c>
      <c r="L273" s="230">
        <v>0</v>
      </c>
      <c r="M273" s="230">
        <v>0</v>
      </c>
      <c r="N273" s="230">
        <v>0</v>
      </c>
      <c r="O273" s="230">
        <v>190585.35</v>
      </c>
      <c r="P273" s="230">
        <v>94548.26</v>
      </c>
      <c r="Q273" s="230">
        <v>149022.47999999998</v>
      </c>
    </row>
    <row r="274" spans="1:17" x14ac:dyDescent="0.35">
      <c r="A274" s="367"/>
      <c r="B274" s="367"/>
      <c r="C274" s="292" t="s">
        <v>65</v>
      </c>
      <c r="D274" s="286" t="s">
        <v>20</v>
      </c>
      <c r="E274" s="225">
        <v>18</v>
      </c>
      <c r="F274" s="224">
        <v>1290370.3400000001</v>
      </c>
      <c r="G274" s="224">
        <v>218583</v>
      </c>
      <c r="H274" s="224">
        <v>0</v>
      </c>
      <c r="I274" s="224">
        <v>0</v>
      </c>
      <c r="J274" s="224">
        <v>279440.19</v>
      </c>
      <c r="K274" s="224">
        <v>0</v>
      </c>
      <c r="L274" s="224">
        <v>0</v>
      </c>
      <c r="M274" s="224">
        <v>20060</v>
      </c>
      <c r="N274" s="224">
        <v>0</v>
      </c>
      <c r="O274" s="224">
        <v>0</v>
      </c>
      <c r="P274" s="224">
        <v>197841.15</v>
      </c>
      <c r="Q274" s="224">
        <v>266405.51</v>
      </c>
    </row>
    <row r="275" spans="1:17" x14ac:dyDescent="0.35">
      <c r="A275" s="367"/>
      <c r="B275" s="367"/>
      <c r="C275" s="292" t="s">
        <v>297</v>
      </c>
      <c r="D275" s="286" t="s">
        <v>20</v>
      </c>
      <c r="E275" s="225">
        <v>3</v>
      </c>
      <c r="F275" s="224">
        <v>262900</v>
      </c>
      <c r="G275" s="224">
        <v>52424</v>
      </c>
      <c r="H275" s="224">
        <v>0</v>
      </c>
      <c r="I275" s="224">
        <v>0</v>
      </c>
      <c r="J275" s="224">
        <v>57234.42</v>
      </c>
      <c r="K275" s="224">
        <v>0</v>
      </c>
      <c r="L275" s="224">
        <v>0</v>
      </c>
      <c r="M275" s="224">
        <v>0</v>
      </c>
      <c r="N275" s="224">
        <v>0</v>
      </c>
      <c r="O275" s="224">
        <v>0</v>
      </c>
      <c r="P275" s="224">
        <v>26622.04</v>
      </c>
      <c r="Q275" s="224">
        <v>54727.64</v>
      </c>
    </row>
    <row r="276" spans="1:17" x14ac:dyDescent="0.35">
      <c r="A276" s="367"/>
      <c r="B276" s="367"/>
      <c r="C276" s="292" t="s">
        <v>66</v>
      </c>
      <c r="D276" s="286" t="s">
        <v>20</v>
      </c>
      <c r="E276" s="225">
        <v>8</v>
      </c>
      <c r="F276" s="224">
        <v>500510</v>
      </c>
      <c r="G276" s="224">
        <v>74313</v>
      </c>
      <c r="H276" s="224">
        <v>0</v>
      </c>
      <c r="I276" s="224">
        <v>0</v>
      </c>
      <c r="J276" s="224">
        <v>136613.81</v>
      </c>
      <c r="K276" s="224">
        <v>0</v>
      </c>
      <c r="L276" s="224">
        <v>0</v>
      </c>
      <c r="M276" s="224">
        <v>0</v>
      </c>
      <c r="N276" s="224">
        <v>0</v>
      </c>
      <c r="O276" s="224">
        <v>0</v>
      </c>
      <c r="P276" s="224">
        <v>55387.88</v>
      </c>
      <c r="Q276" s="224">
        <v>101777</v>
      </c>
    </row>
    <row r="277" spans="1:17" ht="15" thickBot="1" x14ac:dyDescent="0.4">
      <c r="A277" s="367"/>
      <c r="B277" s="368"/>
      <c r="C277" s="294" t="s">
        <v>335</v>
      </c>
      <c r="D277" s="287" t="s">
        <v>20</v>
      </c>
      <c r="E277" s="227">
        <v>11</v>
      </c>
      <c r="F277" s="228">
        <v>536187</v>
      </c>
      <c r="G277" s="228">
        <v>71613</v>
      </c>
      <c r="H277" s="228">
        <v>0</v>
      </c>
      <c r="I277" s="228">
        <v>0</v>
      </c>
      <c r="J277" s="228">
        <v>128120.55</v>
      </c>
      <c r="K277" s="228">
        <v>0</v>
      </c>
      <c r="L277" s="228">
        <v>0</v>
      </c>
      <c r="M277" s="228">
        <v>0</v>
      </c>
      <c r="N277" s="228">
        <v>0</v>
      </c>
      <c r="O277" s="228">
        <v>0</v>
      </c>
      <c r="P277" s="228">
        <v>30891</v>
      </c>
      <c r="Q277" s="228">
        <v>107804</v>
      </c>
    </row>
    <row r="278" spans="1:17" x14ac:dyDescent="0.35">
      <c r="A278" s="367"/>
      <c r="B278" s="369">
        <v>2024</v>
      </c>
      <c r="C278" s="295" t="s">
        <v>444</v>
      </c>
      <c r="D278" s="285" t="s">
        <v>92</v>
      </c>
      <c r="E278" s="231">
        <v>5</v>
      </c>
      <c r="F278" s="230">
        <v>1000399.51</v>
      </c>
      <c r="G278" s="230">
        <v>148404.76999999999</v>
      </c>
      <c r="H278" s="230">
        <v>0</v>
      </c>
      <c r="I278" s="230">
        <v>0</v>
      </c>
      <c r="J278" s="230">
        <v>70024.11</v>
      </c>
      <c r="K278" s="230">
        <v>0</v>
      </c>
      <c r="L278" s="230">
        <v>0</v>
      </c>
      <c r="M278" s="230">
        <v>82734.12</v>
      </c>
      <c r="N278" s="230">
        <v>0</v>
      </c>
      <c r="O278" s="230">
        <v>100668.24</v>
      </c>
      <c r="P278" s="230">
        <v>102811.01999999999</v>
      </c>
      <c r="Q278" s="230">
        <v>166535.74</v>
      </c>
    </row>
    <row r="279" spans="1:17" x14ac:dyDescent="0.35">
      <c r="A279" s="367"/>
      <c r="B279" s="367"/>
      <c r="C279" s="292" t="s">
        <v>65</v>
      </c>
      <c r="D279" s="286" t="s">
        <v>20</v>
      </c>
      <c r="E279" s="225">
        <v>20</v>
      </c>
      <c r="F279" s="224">
        <v>1763084</v>
      </c>
      <c r="G279" s="224">
        <v>319649</v>
      </c>
      <c r="H279" s="224">
        <v>0</v>
      </c>
      <c r="I279" s="224">
        <v>0</v>
      </c>
      <c r="J279" s="224">
        <v>345819.54</v>
      </c>
      <c r="K279" s="224">
        <v>0</v>
      </c>
      <c r="L279" s="224">
        <v>0</v>
      </c>
      <c r="M279" s="224">
        <v>29940</v>
      </c>
      <c r="N279" s="224">
        <v>0</v>
      </c>
      <c r="O279" s="224">
        <v>0</v>
      </c>
      <c r="P279" s="224">
        <v>148865.13</v>
      </c>
      <c r="Q279" s="224">
        <v>351980</v>
      </c>
    </row>
    <row r="280" spans="1:17" x14ac:dyDescent="0.35">
      <c r="A280" s="367"/>
      <c r="B280" s="367"/>
      <c r="C280" s="292" t="s">
        <v>336</v>
      </c>
      <c r="D280" s="286" t="s">
        <v>20</v>
      </c>
      <c r="E280" s="225">
        <v>4</v>
      </c>
      <c r="F280" s="224">
        <v>344337</v>
      </c>
      <c r="G280" s="224">
        <v>53447</v>
      </c>
      <c r="H280" s="224">
        <v>0</v>
      </c>
      <c r="I280" s="224">
        <v>0</v>
      </c>
      <c r="J280" s="224">
        <v>76637.22</v>
      </c>
      <c r="K280" s="224">
        <v>0</v>
      </c>
      <c r="L280" s="224">
        <v>0</v>
      </c>
      <c r="M280" s="224">
        <v>8880</v>
      </c>
      <c r="N280" s="224">
        <v>0</v>
      </c>
      <c r="O280" s="224">
        <v>0</v>
      </c>
      <c r="P280" s="224">
        <v>32228</v>
      </c>
      <c r="Q280" s="224">
        <v>70284</v>
      </c>
    </row>
    <row r="281" spans="1:17" x14ac:dyDescent="0.35">
      <c r="A281" s="367"/>
      <c r="B281" s="367"/>
      <c r="C281" s="292" t="s">
        <v>66</v>
      </c>
      <c r="D281" s="286" t="s">
        <v>20</v>
      </c>
      <c r="E281" s="225">
        <v>12</v>
      </c>
      <c r="F281" s="224">
        <v>797623.35</v>
      </c>
      <c r="G281" s="224">
        <v>104632.38</v>
      </c>
      <c r="H281" s="224">
        <v>0</v>
      </c>
      <c r="I281" s="224">
        <v>0</v>
      </c>
      <c r="J281" s="224">
        <v>191500.07</v>
      </c>
      <c r="K281" s="224">
        <v>0</v>
      </c>
      <c r="L281" s="224">
        <v>0</v>
      </c>
      <c r="M281" s="224">
        <v>0</v>
      </c>
      <c r="N281" s="224">
        <v>0</v>
      </c>
      <c r="O281" s="224">
        <v>0</v>
      </c>
      <c r="P281" s="224">
        <v>54697.93</v>
      </c>
      <c r="Q281" s="224">
        <v>157533.41</v>
      </c>
    </row>
    <row r="282" spans="1:17" ht="15" thickBot="1" x14ac:dyDescent="0.4">
      <c r="A282" s="367"/>
      <c r="B282" s="368"/>
      <c r="C282" s="294" t="s">
        <v>335</v>
      </c>
      <c r="D282" s="287" t="s">
        <v>20</v>
      </c>
      <c r="E282" s="227">
        <v>6</v>
      </c>
      <c r="F282" s="228">
        <v>303761</v>
      </c>
      <c r="G282" s="228">
        <v>44845</v>
      </c>
      <c r="H282" s="228">
        <v>0</v>
      </c>
      <c r="I282" s="228">
        <v>0</v>
      </c>
      <c r="J282" s="228">
        <v>75262.58</v>
      </c>
      <c r="K282" s="228">
        <v>0</v>
      </c>
      <c r="L282" s="228">
        <v>0</v>
      </c>
      <c r="M282" s="228">
        <v>0</v>
      </c>
      <c r="N282" s="228">
        <v>0</v>
      </c>
      <c r="O282" s="228">
        <v>0</v>
      </c>
      <c r="P282" s="228">
        <v>20669.939999999999</v>
      </c>
      <c r="Q282" s="228">
        <v>60945.02</v>
      </c>
    </row>
    <row r="283" spans="1:17" x14ac:dyDescent="0.35">
      <c r="A283" s="367"/>
      <c r="B283" s="366">
        <v>2025</v>
      </c>
      <c r="C283" s="293" t="s">
        <v>445</v>
      </c>
      <c r="D283" s="288" t="s">
        <v>92</v>
      </c>
      <c r="E283" s="236">
        <v>9</v>
      </c>
      <c r="F283" s="235">
        <v>1294529.22</v>
      </c>
      <c r="G283" s="235">
        <v>192525.12</v>
      </c>
      <c r="H283" s="235">
        <v>0</v>
      </c>
      <c r="I283" s="235">
        <v>0</v>
      </c>
      <c r="J283" s="235">
        <v>39636.94</v>
      </c>
      <c r="K283" s="235">
        <v>0</v>
      </c>
      <c r="L283" s="235">
        <v>0</v>
      </c>
      <c r="M283" s="235">
        <v>55396.55</v>
      </c>
      <c r="N283" s="235">
        <v>48600</v>
      </c>
      <c r="O283" s="235">
        <v>0</v>
      </c>
      <c r="P283" s="235">
        <v>100359</v>
      </c>
      <c r="Q283" s="235">
        <v>193395.51</v>
      </c>
    </row>
    <row r="284" spans="1:17" x14ac:dyDescent="0.35">
      <c r="A284" s="367"/>
      <c r="B284" s="367"/>
      <c r="C284" s="292" t="s">
        <v>337</v>
      </c>
      <c r="D284" s="286" t="s">
        <v>20</v>
      </c>
      <c r="E284" s="225">
        <v>20</v>
      </c>
      <c r="F284" s="224">
        <v>1863873.34</v>
      </c>
      <c r="G284" s="224">
        <v>342013.63</v>
      </c>
      <c r="H284" s="224">
        <v>0</v>
      </c>
      <c r="I284" s="224">
        <v>0</v>
      </c>
      <c r="J284" s="224">
        <v>103568.79</v>
      </c>
      <c r="K284" s="224">
        <v>0</v>
      </c>
      <c r="L284" s="224">
        <v>0</v>
      </c>
      <c r="M284" s="224">
        <v>7830</v>
      </c>
      <c r="N284" s="224">
        <v>0</v>
      </c>
      <c r="O284" s="224">
        <v>0</v>
      </c>
      <c r="P284" s="224">
        <v>164269.76000000001</v>
      </c>
      <c r="Q284" s="224">
        <v>339362.17</v>
      </c>
    </row>
    <row r="285" spans="1:17" x14ac:dyDescent="0.35">
      <c r="A285" s="367"/>
      <c r="B285" s="367"/>
      <c r="C285" s="292" t="s">
        <v>336</v>
      </c>
      <c r="D285" s="286" t="s">
        <v>20</v>
      </c>
      <c r="E285" s="225">
        <v>4</v>
      </c>
      <c r="F285" s="224">
        <v>388138.72</v>
      </c>
      <c r="G285" s="224">
        <v>64979.32</v>
      </c>
      <c r="H285" s="224">
        <v>0</v>
      </c>
      <c r="I285" s="224">
        <v>0</v>
      </c>
      <c r="J285" s="224">
        <v>34736</v>
      </c>
      <c r="K285" s="224">
        <v>0</v>
      </c>
      <c r="L285" s="224">
        <v>0</v>
      </c>
      <c r="M285" s="224">
        <v>21120</v>
      </c>
      <c r="N285" s="224">
        <v>0</v>
      </c>
      <c r="O285" s="224">
        <v>0</v>
      </c>
      <c r="P285" s="224">
        <v>34320.080000000002</v>
      </c>
      <c r="Q285" s="224">
        <v>73618</v>
      </c>
    </row>
    <row r="286" spans="1:17" x14ac:dyDescent="0.35">
      <c r="A286" s="367"/>
      <c r="B286" s="367"/>
      <c r="C286" s="292" t="s">
        <v>66</v>
      </c>
      <c r="D286" s="286" t="s">
        <v>20</v>
      </c>
      <c r="E286" s="225">
        <v>13</v>
      </c>
      <c r="F286" s="224">
        <v>1010180</v>
      </c>
      <c r="G286" s="224">
        <v>142708.6</v>
      </c>
      <c r="H286" s="224">
        <v>0</v>
      </c>
      <c r="I286" s="224">
        <v>0</v>
      </c>
      <c r="J286" s="224">
        <v>161411.5</v>
      </c>
      <c r="K286" s="224">
        <v>0</v>
      </c>
      <c r="L286" s="224">
        <v>0</v>
      </c>
      <c r="M286" s="224">
        <v>15210</v>
      </c>
      <c r="N286" s="224">
        <v>0</v>
      </c>
      <c r="O286" s="224">
        <v>0</v>
      </c>
      <c r="P286" s="224">
        <v>76991.83</v>
      </c>
      <c r="Q286" s="224">
        <v>192198.73</v>
      </c>
    </row>
    <row r="287" spans="1:17" ht="15" thickBot="1" x14ac:dyDescent="0.4">
      <c r="A287" s="368"/>
      <c r="B287" s="368"/>
      <c r="C287" s="294" t="s">
        <v>338</v>
      </c>
      <c r="D287" s="287" t="s">
        <v>20</v>
      </c>
      <c r="E287" s="227">
        <v>10</v>
      </c>
      <c r="F287" s="228">
        <v>533475.13</v>
      </c>
      <c r="G287" s="228">
        <v>44726</v>
      </c>
      <c r="H287" s="228">
        <v>0</v>
      </c>
      <c r="I287" s="228">
        <v>0</v>
      </c>
      <c r="J287" s="228">
        <v>73283</v>
      </c>
      <c r="K287" s="228">
        <v>0</v>
      </c>
      <c r="L287" s="228">
        <v>0</v>
      </c>
      <c r="M287" s="228">
        <v>0</v>
      </c>
      <c r="N287" s="228">
        <v>0</v>
      </c>
      <c r="O287" s="228">
        <v>0</v>
      </c>
      <c r="P287" s="228">
        <v>27455</v>
      </c>
      <c r="Q287" s="228">
        <v>93356.14</v>
      </c>
    </row>
    <row r="288" spans="1:17" x14ac:dyDescent="0.35">
      <c r="A288" s="369" t="s">
        <v>339</v>
      </c>
      <c r="B288" s="369">
        <v>2020</v>
      </c>
      <c r="C288" s="295" t="s">
        <v>66</v>
      </c>
      <c r="D288" s="285" t="s">
        <v>20</v>
      </c>
      <c r="E288" s="231">
        <v>32</v>
      </c>
      <c r="F288" s="230">
        <v>2721870.49</v>
      </c>
      <c r="G288" s="230">
        <v>414605.12</v>
      </c>
      <c r="H288" s="230">
        <v>0</v>
      </c>
      <c r="I288" s="230">
        <v>0</v>
      </c>
      <c r="J288" s="230">
        <v>0</v>
      </c>
      <c r="K288" s="230">
        <v>0</v>
      </c>
      <c r="L288" s="230">
        <v>250100</v>
      </c>
      <c r="M288" s="230">
        <v>21327.78</v>
      </c>
      <c r="N288" s="230">
        <v>0</v>
      </c>
      <c r="O288" s="230">
        <v>0</v>
      </c>
      <c r="P288" s="230">
        <v>0</v>
      </c>
      <c r="Q288" s="230">
        <v>620155.17000000004</v>
      </c>
    </row>
    <row r="289" spans="1:17" ht="15" thickBot="1" x14ac:dyDescent="0.4">
      <c r="A289" s="367"/>
      <c r="B289" s="368"/>
      <c r="C289" s="294" t="s">
        <v>340</v>
      </c>
      <c r="D289" s="287" t="s">
        <v>20</v>
      </c>
      <c r="E289" s="227">
        <v>8</v>
      </c>
      <c r="F289" s="228">
        <v>1062249.01</v>
      </c>
      <c r="G289" s="228">
        <v>204636.35</v>
      </c>
      <c r="H289" s="228">
        <v>0</v>
      </c>
      <c r="I289" s="228">
        <v>0</v>
      </c>
      <c r="J289" s="228">
        <v>0</v>
      </c>
      <c r="K289" s="228">
        <v>0</v>
      </c>
      <c r="L289" s="228">
        <v>114000</v>
      </c>
      <c r="M289" s="228">
        <v>19717.580000000002</v>
      </c>
      <c r="N289" s="228">
        <v>0</v>
      </c>
      <c r="O289" s="228">
        <v>0</v>
      </c>
      <c r="P289" s="228">
        <v>0</v>
      </c>
      <c r="Q289" s="228">
        <v>231442.88</v>
      </c>
    </row>
    <row r="290" spans="1:17" x14ac:dyDescent="0.35">
      <c r="A290" s="367"/>
      <c r="B290" s="369">
        <v>2021</v>
      </c>
      <c r="C290" s="295" t="s">
        <v>66</v>
      </c>
      <c r="D290" s="285" t="s">
        <v>20</v>
      </c>
      <c r="E290" s="231">
        <v>34</v>
      </c>
      <c r="F290" s="230">
        <v>3090996</v>
      </c>
      <c r="G290" s="230">
        <v>491554.81</v>
      </c>
      <c r="H290" s="230">
        <v>0</v>
      </c>
      <c r="I290" s="230">
        <v>0</v>
      </c>
      <c r="J290" s="230">
        <v>0</v>
      </c>
      <c r="K290" s="230">
        <v>0</v>
      </c>
      <c r="L290" s="230">
        <v>229900</v>
      </c>
      <c r="M290" s="230">
        <v>91912.8</v>
      </c>
      <c r="N290" s="230">
        <v>29005.8</v>
      </c>
      <c r="O290" s="230">
        <v>21468.33</v>
      </c>
      <c r="P290" s="230">
        <v>685630.07</v>
      </c>
      <c r="Q290" s="230">
        <v>808081.43</v>
      </c>
    </row>
    <row r="291" spans="1:17" ht="15" thickBot="1" x14ac:dyDescent="0.4">
      <c r="A291" s="367"/>
      <c r="B291" s="368"/>
      <c r="C291" s="294" t="s">
        <v>340</v>
      </c>
      <c r="D291" s="287" t="s">
        <v>20</v>
      </c>
      <c r="E291" s="227">
        <v>8</v>
      </c>
      <c r="F291" s="228">
        <v>1246324.96</v>
      </c>
      <c r="G291" s="228">
        <v>240727.47</v>
      </c>
      <c r="H291" s="228">
        <v>0</v>
      </c>
      <c r="I291" s="228">
        <v>0</v>
      </c>
      <c r="J291" s="228">
        <v>0</v>
      </c>
      <c r="K291" s="228">
        <v>0</v>
      </c>
      <c r="L291" s="228">
        <v>122000</v>
      </c>
      <c r="M291" s="228">
        <v>11374.82</v>
      </c>
      <c r="N291" s="228">
        <v>0</v>
      </c>
      <c r="O291" s="228">
        <v>4423.05</v>
      </c>
      <c r="P291" s="228">
        <v>90158.49</v>
      </c>
      <c r="Q291" s="228">
        <v>253111.84</v>
      </c>
    </row>
    <row r="292" spans="1:17" x14ac:dyDescent="0.35">
      <c r="A292" s="367"/>
      <c r="B292" s="369">
        <v>2022</v>
      </c>
      <c r="C292" s="295" t="s">
        <v>66</v>
      </c>
      <c r="D292" s="285" t="s">
        <v>20</v>
      </c>
      <c r="E292" s="231">
        <v>36</v>
      </c>
      <c r="F292" s="230">
        <v>4219279.8600000003</v>
      </c>
      <c r="G292" s="230">
        <v>699501.21</v>
      </c>
      <c r="H292" s="230">
        <v>0</v>
      </c>
      <c r="I292" s="230">
        <v>0</v>
      </c>
      <c r="J292" s="230">
        <v>0</v>
      </c>
      <c r="K292" s="230">
        <v>0</v>
      </c>
      <c r="L292" s="230">
        <v>318700</v>
      </c>
      <c r="M292" s="230">
        <v>38071.300000000003</v>
      </c>
      <c r="N292" s="230">
        <v>61424</v>
      </c>
      <c r="O292" s="230">
        <v>32082.61</v>
      </c>
      <c r="P292" s="230">
        <v>370536.96000000002</v>
      </c>
      <c r="Q292" s="230">
        <v>1008296.4</v>
      </c>
    </row>
    <row r="293" spans="1:17" ht="15" thickBot="1" x14ac:dyDescent="0.4">
      <c r="A293" s="367"/>
      <c r="B293" s="368"/>
      <c r="C293" s="294" t="s">
        <v>340</v>
      </c>
      <c r="D293" s="287" t="s">
        <v>20</v>
      </c>
      <c r="E293" s="227">
        <v>8</v>
      </c>
      <c r="F293" s="228">
        <v>1263496.2</v>
      </c>
      <c r="G293" s="228">
        <v>235922.64</v>
      </c>
      <c r="H293" s="228">
        <v>0</v>
      </c>
      <c r="I293" s="228">
        <v>0</v>
      </c>
      <c r="J293" s="228">
        <v>0</v>
      </c>
      <c r="K293" s="228">
        <v>0</v>
      </c>
      <c r="L293" s="228">
        <v>86000</v>
      </c>
      <c r="M293" s="228">
        <v>13436.93</v>
      </c>
      <c r="N293" s="228">
        <v>45150</v>
      </c>
      <c r="O293" s="228">
        <v>6238.58</v>
      </c>
      <c r="P293" s="228">
        <v>125248.76</v>
      </c>
      <c r="Q293" s="228">
        <v>270411.02</v>
      </c>
    </row>
    <row r="294" spans="1:17" x14ac:dyDescent="0.35">
      <c r="A294" s="367"/>
      <c r="B294" s="369">
        <v>2023</v>
      </c>
      <c r="C294" s="295" t="s">
        <v>66</v>
      </c>
      <c r="D294" s="285" t="s">
        <v>20</v>
      </c>
      <c r="E294" s="231">
        <v>46</v>
      </c>
      <c r="F294" s="230">
        <v>5284767.43</v>
      </c>
      <c r="G294" s="230">
        <v>869566.75</v>
      </c>
      <c r="H294" s="230">
        <v>0</v>
      </c>
      <c r="I294" s="230">
        <v>0</v>
      </c>
      <c r="J294" s="230">
        <v>0</v>
      </c>
      <c r="K294" s="230">
        <v>0</v>
      </c>
      <c r="L294" s="230">
        <v>411300</v>
      </c>
      <c r="M294" s="230">
        <v>75512.149999999994</v>
      </c>
      <c r="N294" s="230">
        <v>47646.36</v>
      </c>
      <c r="O294" s="230">
        <v>41387.379999999997</v>
      </c>
      <c r="P294" s="230">
        <v>525742.19999999995</v>
      </c>
      <c r="Q294" s="230">
        <v>1316184.04</v>
      </c>
    </row>
    <row r="295" spans="1:17" ht="15" thickBot="1" x14ac:dyDescent="0.4">
      <c r="A295" s="367"/>
      <c r="B295" s="368"/>
      <c r="C295" s="294" t="s">
        <v>340</v>
      </c>
      <c r="D295" s="287" t="s">
        <v>20</v>
      </c>
      <c r="E295" s="227">
        <v>7</v>
      </c>
      <c r="F295" s="228">
        <v>1347605.44</v>
      </c>
      <c r="G295" s="228">
        <v>254880.03</v>
      </c>
      <c r="H295" s="228">
        <v>0</v>
      </c>
      <c r="I295" s="228">
        <v>0</v>
      </c>
      <c r="J295" s="228">
        <v>0</v>
      </c>
      <c r="K295" s="228">
        <v>0</v>
      </c>
      <c r="L295" s="228">
        <v>115200</v>
      </c>
      <c r="M295" s="228">
        <v>0</v>
      </c>
      <c r="N295" s="228">
        <v>0</v>
      </c>
      <c r="O295" s="228">
        <v>8123.86</v>
      </c>
      <c r="P295" s="228">
        <v>109781.15</v>
      </c>
      <c r="Q295" s="228">
        <v>283784.65999999997</v>
      </c>
    </row>
    <row r="296" spans="1:17" x14ac:dyDescent="0.35">
      <c r="A296" s="367"/>
      <c r="B296" s="369">
        <v>2024</v>
      </c>
      <c r="C296" s="295" t="s">
        <v>66</v>
      </c>
      <c r="D296" s="285" t="s">
        <v>20</v>
      </c>
      <c r="E296" s="231">
        <v>54</v>
      </c>
      <c r="F296" s="230">
        <v>6366917.6100000003</v>
      </c>
      <c r="G296" s="230">
        <v>1017220.31</v>
      </c>
      <c r="H296" s="230">
        <v>0</v>
      </c>
      <c r="I296" s="230">
        <v>0</v>
      </c>
      <c r="J296" s="230">
        <v>0</v>
      </c>
      <c r="K296" s="230">
        <v>0</v>
      </c>
      <c r="L296" s="230">
        <v>221000</v>
      </c>
      <c r="M296" s="230">
        <v>121123.56</v>
      </c>
      <c r="N296" s="230">
        <v>95075.58</v>
      </c>
      <c r="O296" s="230">
        <v>57358.25</v>
      </c>
      <c r="P296" s="230">
        <v>613355.61</v>
      </c>
      <c r="Q296" s="230">
        <v>155732.78</v>
      </c>
    </row>
    <row r="297" spans="1:17" ht="15" thickBot="1" x14ac:dyDescent="0.4">
      <c r="A297" s="367"/>
      <c r="B297" s="368"/>
      <c r="C297" s="294" t="s">
        <v>340</v>
      </c>
      <c r="D297" s="287" t="s">
        <v>20</v>
      </c>
      <c r="E297" s="227">
        <v>7</v>
      </c>
      <c r="F297" s="228">
        <v>1410690.38</v>
      </c>
      <c r="G297" s="228">
        <v>267959.40999999997</v>
      </c>
      <c r="H297" s="228">
        <v>0</v>
      </c>
      <c r="I297" s="228">
        <v>0</v>
      </c>
      <c r="J297" s="228">
        <v>0</v>
      </c>
      <c r="K297" s="228">
        <v>0</v>
      </c>
      <c r="L297" s="228">
        <v>48000</v>
      </c>
      <c r="M297" s="228">
        <v>33556.07</v>
      </c>
      <c r="N297" s="228">
        <v>0</v>
      </c>
      <c r="O297" s="228">
        <v>7241.06</v>
      </c>
      <c r="P297" s="228">
        <v>133582.98000000001</v>
      </c>
      <c r="Q297" s="228">
        <v>303500.71999999997</v>
      </c>
    </row>
    <row r="298" spans="1:17" x14ac:dyDescent="0.35">
      <c r="A298" s="367"/>
      <c r="B298" s="366">
        <v>2025</v>
      </c>
      <c r="C298" s="293" t="s">
        <v>66</v>
      </c>
      <c r="D298" s="288" t="s">
        <v>20</v>
      </c>
      <c r="E298" s="236">
        <v>49</v>
      </c>
      <c r="F298" s="235">
        <v>5804739.0199999996</v>
      </c>
      <c r="G298" s="235">
        <v>950199.68</v>
      </c>
      <c r="H298" s="235">
        <v>0</v>
      </c>
      <c r="I298" s="235">
        <v>0</v>
      </c>
      <c r="J298" s="235">
        <v>0</v>
      </c>
      <c r="K298" s="235">
        <v>0</v>
      </c>
      <c r="L298" s="235">
        <v>0</v>
      </c>
      <c r="M298" s="235">
        <v>67199.38</v>
      </c>
      <c r="N298" s="235">
        <v>0</v>
      </c>
      <c r="O298" s="235">
        <v>45088.82</v>
      </c>
      <c r="P298" s="235">
        <v>0</v>
      </c>
      <c r="Q298" s="235">
        <v>1258428.92</v>
      </c>
    </row>
    <row r="299" spans="1:17" ht="15" thickBot="1" x14ac:dyDescent="0.4">
      <c r="A299" s="368"/>
      <c r="B299" s="368"/>
      <c r="C299" s="294" t="s">
        <v>340</v>
      </c>
      <c r="D299" s="287" t="s">
        <v>20</v>
      </c>
      <c r="E299" s="227">
        <v>8</v>
      </c>
      <c r="F299" s="228">
        <v>1551876.86</v>
      </c>
      <c r="G299" s="228">
        <v>283703.18</v>
      </c>
      <c r="H299" s="228">
        <v>0</v>
      </c>
      <c r="I299" s="228">
        <v>0</v>
      </c>
      <c r="J299" s="228">
        <v>0</v>
      </c>
      <c r="K299" s="228">
        <v>0</v>
      </c>
      <c r="L299" s="228">
        <v>0</v>
      </c>
      <c r="M299" s="228">
        <v>76939.679999999993</v>
      </c>
      <c r="N299" s="228">
        <v>0</v>
      </c>
      <c r="O299" s="228">
        <v>17582.27</v>
      </c>
      <c r="P299" s="228">
        <v>0</v>
      </c>
      <c r="Q299" s="228">
        <v>345054.93</v>
      </c>
    </row>
    <row r="300" spans="1:17" x14ac:dyDescent="0.35">
      <c r="A300" s="369" t="s">
        <v>341</v>
      </c>
      <c r="B300" s="369">
        <v>2020</v>
      </c>
      <c r="C300" s="295" t="s">
        <v>272</v>
      </c>
      <c r="D300" s="285" t="s">
        <v>20</v>
      </c>
      <c r="E300" s="231">
        <v>15</v>
      </c>
      <c r="F300" s="11">
        <v>851640.83</v>
      </c>
      <c r="G300" s="230">
        <v>0</v>
      </c>
      <c r="H300" s="230">
        <v>0</v>
      </c>
      <c r="I300" s="230">
        <v>0</v>
      </c>
      <c r="J300" s="230">
        <v>108900</v>
      </c>
      <c r="K300" s="230">
        <v>0</v>
      </c>
      <c r="L300" s="230">
        <v>79265</v>
      </c>
      <c r="M300" s="230">
        <v>0</v>
      </c>
      <c r="N300" s="230">
        <v>0</v>
      </c>
      <c r="O300" s="230">
        <v>0</v>
      </c>
      <c r="P300" s="230">
        <v>64587.68</v>
      </c>
      <c r="Q300" s="11">
        <v>214031.46223800001</v>
      </c>
    </row>
    <row r="301" spans="1:17" x14ac:dyDescent="0.35">
      <c r="A301" s="367"/>
      <c r="B301" s="367"/>
      <c r="C301" s="292" t="s">
        <v>273</v>
      </c>
      <c r="D301" s="286" t="s">
        <v>20</v>
      </c>
      <c r="E301" s="225">
        <v>6</v>
      </c>
      <c r="F301" s="8">
        <v>282439.89</v>
      </c>
      <c r="G301" s="224">
        <v>0</v>
      </c>
      <c r="H301" s="224">
        <v>0</v>
      </c>
      <c r="I301" s="224">
        <v>0</v>
      </c>
      <c r="J301" s="224">
        <v>29300</v>
      </c>
      <c r="K301" s="224">
        <v>0</v>
      </c>
      <c r="L301" s="224">
        <v>14200</v>
      </c>
      <c r="M301" s="224">
        <v>0</v>
      </c>
      <c r="N301" s="224">
        <v>0</v>
      </c>
      <c r="O301" s="224">
        <v>0</v>
      </c>
      <c r="P301" s="224">
        <v>32479.55</v>
      </c>
      <c r="Q301" s="8">
        <v>69461.687472000005</v>
      </c>
    </row>
    <row r="302" spans="1:17" x14ac:dyDescent="0.35">
      <c r="A302" s="367"/>
      <c r="B302" s="367"/>
      <c r="C302" s="292" t="s">
        <v>66</v>
      </c>
      <c r="D302" s="286" t="s">
        <v>20</v>
      </c>
      <c r="E302" s="225">
        <v>10</v>
      </c>
      <c r="F302" s="8">
        <v>810041.38</v>
      </c>
      <c r="G302" s="224">
        <v>0</v>
      </c>
      <c r="H302" s="224">
        <v>0</v>
      </c>
      <c r="I302" s="224">
        <v>0</v>
      </c>
      <c r="J302" s="224">
        <v>89700</v>
      </c>
      <c r="K302" s="224">
        <v>0</v>
      </c>
      <c r="L302" s="224">
        <v>17405</v>
      </c>
      <c r="M302" s="224">
        <v>0</v>
      </c>
      <c r="N302" s="224">
        <v>0</v>
      </c>
      <c r="O302" s="224">
        <v>0</v>
      </c>
      <c r="P302" s="224">
        <v>67592.350000000006</v>
      </c>
      <c r="Q302" s="8">
        <v>190842.36587400001</v>
      </c>
    </row>
    <row r="303" spans="1:17" x14ac:dyDescent="0.35">
      <c r="A303" s="367"/>
      <c r="B303" s="367"/>
      <c r="C303" s="292" t="s">
        <v>65</v>
      </c>
      <c r="D303" s="286" t="s">
        <v>20</v>
      </c>
      <c r="E303" s="225">
        <v>21</v>
      </c>
      <c r="F303" s="8">
        <v>1987178.31</v>
      </c>
      <c r="G303" s="224">
        <v>0</v>
      </c>
      <c r="H303" s="224">
        <v>0</v>
      </c>
      <c r="I303" s="224">
        <v>0</v>
      </c>
      <c r="J303" s="224">
        <v>225000</v>
      </c>
      <c r="K303" s="224">
        <v>0</v>
      </c>
      <c r="L303" s="224">
        <v>50679.5</v>
      </c>
      <c r="M303" s="224">
        <v>43478.46</v>
      </c>
      <c r="N303" s="224">
        <v>57971.28</v>
      </c>
      <c r="O303" s="224">
        <v>0</v>
      </c>
      <c r="P303" s="224">
        <v>153372.57</v>
      </c>
      <c r="Q303" s="8">
        <v>468265.447644</v>
      </c>
    </row>
    <row r="304" spans="1:17" x14ac:dyDescent="0.35">
      <c r="A304" s="367"/>
      <c r="B304" s="367"/>
      <c r="C304" s="292" t="s">
        <v>62</v>
      </c>
      <c r="D304" s="286" t="s">
        <v>20</v>
      </c>
      <c r="E304" s="225">
        <v>10</v>
      </c>
      <c r="F304" s="8">
        <v>1479501.92</v>
      </c>
      <c r="G304" s="224">
        <v>0</v>
      </c>
      <c r="H304" s="224">
        <v>0</v>
      </c>
      <c r="I304" s="224">
        <v>0</v>
      </c>
      <c r="J304" s="224">
        <v>184800</v>
      </c>
      <c r="K304" s="224">
        <v>0</v>
      </c>
      <c r="L304" s="224">
        <v>35860</v>
      </c>
      <c r="M304" s="224">
        <v>0</v>
      </c>
      <c r="N304" s="224">
        <v>64412.52</v>
      </c>
      <c r="O304" s="224">
        <v>0</v>
      </c>
      <c r="P304" s="224">
        <v>146613.51999999999</v>
      </c>
      <c r="Q304" s="8">
        <v>357905.08027199999</v>
      </c>
    </row>
    <row r="305" spans="1:17" x14ac:dyDescent="0.35">
      <c r="A305" s="367"/>
      <c r="B305" s="367"/>
      <c r="C305" s="292" t="s">
        <v>342</v>
      </c>
      <c r="D305" s="286" t="s">
        <v>20</v>
      </c>
      <c r="E305" s="225">
        <v>11</v>
      </c>
      <c r="F305" s="8">
        <v>702256.48</v>
      </c>
      <c r="G305" s="8">
        <v>0</v>
      </c>
      <c r="H305" s="8">
        <v>0</v>
      </c>
      <c r="I305" s="8">
        <v>0</v>
      </c>
      <c r="J305" s="8">
        <v>97100</v>
      </c>
      <c r="K305" s="8">
        <v>0</v>
      </c>
      <c r="L305" s="8">
        <v>13900</v>
      </c>
      <c r="M305" s="8">
        <v>33816.58</v>
      </c>
      <c r="N305" s="8">
        <v>59581.56</v>
      </c>
      <c r="O305" s="8">
        <v>0</v>
      </c>
      <c r="P305" s="8">
        <v>67027.360000000001</v>
      </c>
      <c r="Q305" s="8">
        <v>170599.00819199998</v>
      </c>
    </row>
    <row r="306" spans="1:17" ht="15" thickBot="1" x14ac:dyDescent="0.4">
      <c r="A306" s="367"/>
      <c r="B306" s="368"/>
      <c r="C306" s="294" t="s">
        <v>446</v>
      </c>
      <c r="D306" s="287" t="s">
        <v>92</v>
      </c>
      <c r="E306" s="227">
        <v>14</v>
      </c>
      <c r="F306" s="212">
        <v>1711133.5999999999</v>
      </c>
      <c r="G306" s="212">
        <v>0</v>
      </c>
      <c r="H306" s="212">
        <v>0</v>
      </c>
      <c r="I306" s="212">
        <v>0</v>
      </c>
      <c r="J306" s="212">
        <v>148200</v>
      </c>
      <c r="K306" s="212">
        <v>0</v>
      </c>
      <c r="L306" s="212">
        <v>26314</v>
      </c>
      <c r="M306" s="212">
        <v>33723.83</v>
      </c>
      <c r="N306" s="212">
        <v>0</v>
      </c>
      <c r="O306" s="212">
        <v>0</v>
      </c>
      <c r="P306" s="212">
        <v>97329.86</v>
      </c>
      <c r="Q306" s="212">
        <v>384301.03174800001</v>
      </c>
    </row>
    <row r="307" spans="1:17" x14ac:dyDescent="0.35">
      <c r="A307" s="367"/>
      <c r="B307" s="369">
        <v>2021</v>
      </c>
      <c r="C307" s="295" t="s">
        <v>295</v>
      </c>
      <c r="D307" s="285" t="s">
        <v>20</v>
      </c>
      <c r="E307" s="231">
        <v>10</v>
      </c>
      <c r="F307" s="10">
        <v>292365.43</v>
      </c>
      <c r="G307" s="230">
        <v>0</v>
      </c>
      <c r="H307" s="230">
        <v>0</v>
      </c>
      <c r="I307" s="230">
        <v>0</v>
      </c>
      <c r="J307" s="230">
        <v>33800</v>
      </c>
      <c r="K307" s="230">
        <v>0</v>
      </c>
      <c r="L307" s="230">
        <v>44300</v>
      </c>
      <c r="M307" s="230">
        <v>0</v>
      </c>
      <c r="N307" s="230">
        <v>0</v>
      </c>
      <c r="O307" s="230">
        <v>0</v>
      </c>
      <c r="P307" s="230">
        <v>17537.88</v>
      </c>
      <c r="Q307" s="10">
        <v>75195.041477999999</v>
      </c>
    </row>
    <row r="308" spans="1:17" x14ac:dyDescent="0.35">
      <c r="A308" s="367"/>
      <c r="B308" s="367"/>
      <c r="C308" s="292" t="s">
        <v>272</v>
      </c>
      <c r="D308" s="286" t="s">
        <v>20</v>
      </c>
      <c r="E308" s="225">
        <v>15</v>
      </c>
      <c r="F308" s="224">
        <v>983107.16</v>
      </c>
      <c r="G308" s="224">
        <v>0</v>
      </c>
      <c r="H308" s="224">
        <v>0</v>
      </c>
      <c r="I308" s="224">
        <v>0</v>
      </c>
      <c r="J308" s="224">
        <v>117100</v>
      </c>
      <c r="K308" s="224">
        <v>0</v>
      </c>
      <c r="L308" s="224">
        <v>24950</v>
      </c>
      <c r="M308" s="224">
        <v>19794</v>
      </c>
      <c r="N308" s="224">
        <v>0</v>
      </c>
      <c r="O308" s="224">
        <v>0</v>
      </c>
      <c r="P308" s="224">
        <v>82010.759999999995</v>
      </c>
      <c r="Q308" s="224">
        <v>233949.14289600003</v>
      </c>
    </row>
    <row r="309" spans="1:17" x14ac:dyDescent="0.35">
      <c r="A309" s="367"/>
      <c r="B309" s="367"/>
      <c r="C309" s="292" t="s">
        <v>273</v>
      </c>
      <c r="D309" s="286" t="s">
        <v>20</v>
      </c>
      <c r="E309" s="225">
        <v>8</v>
      </c>
      <c r="F309" s="224">
        <v>664480.77</v>
      </c>
      <c r="G309" s="224">
        <v>0</v>
      </c>
      <c r="H309" s="224">
        <v>0</v>
      </c>
      <c r="I309" s="224">
        <v>0</v>
      </c>
      <c r="J309" s="224">
        <v>80700</v>
      </c>
      <c r="K309" s="224">
        <v>0</v>
      </c>
      <c r="L309" s="224">
        <v>15500</v>
      </c>
      <c r="M309" s="224">
        <v>0</v>
      </c>
      <c r="N309" s="224">
        <v>0</v>
      </c>
      <c r="O309" s="224">
        <v>0</v>
      </c>
      <c r="P309" s="224">
        <v>65644.160000000003</v>
      </c>
      <c r="Q309" s="224">
        <v>160141.77143400002</v>
      </c>
    </row>
    <row r="310" spans="1:17" x14ac:dyDescent="0.35">
      <c r="A310" s="367"/>
      <c r="B310" s="367"/>
      <c r="C310" s="292" t="s">
        <v>66</v>
      </c>
      <c r="D310" s="286" t="s">
        <v>20</v>
      </c>
      <c r="E310" s="225">
        <v>9</v>
      </c>
      <c r="F310" s="224">
        <v>1139560.68</v>
      </c>
      <c r="G310" s="224">
        <v>0</v>
      </c>
      <c r="H310" s="224">
        <v>0</v>
      </c>
      <c r="I310" s="224">
        <v>0</v>
      </c>
      <c r="J310" s="224">
        <v>132400</v>
      </c>
      <c r="K310" s="224">
        <v>0</v>
      </c>
      <c r="L310" s="224">
        <v>40250</v>
      </c>
      <c r="M310" s="224">
        <v>27146.07</v>
      </c>
      <c r="N310" s="224">
        <v>0</v>
      </c>
      <c r="O310" s="224">
        <v>0</v>
      </c>
      <c r="P310" s="224">
        <v>97614.79</v>
      </c>
      <c r="Q310" s="224">
        <v>273224.17608599999</v>
      </c>
    </row>
    <row r="311" spans="1:17" x14ac:dyDescent="0.35">
      <c r="A311" s="367"/>
      <c r="B311" s="367"/>
      <c r="C311" s="292" t="s">
        <v>65</v>
      </c>
      <c r="D311" s="286" t="s">
        <v>20</v>
      </c>
      <c r="E311" s="225">
        <v>16</v>
      </c>
      <c r="F311" s="224">
        <v>1503307.41</v>
      </c>
      <c r="G311" s="224">
        <v>0</v>
      </c>
      <c r="H311" s="224">
        <v>0</v>
      </c>
      <c r="I311" s="224">
        <v>0</v>
      </c>
      <c r="J311" s="224">
        <v>145000</v>
      </c>
      <c r="K311" s="224">
        <v>0</v>
      </c>
      <c r="L311" s="224">
        <v>17200</v>
      </c>
      <c r="M311" s="224">
        <v>34356.730000000003</v>
      </c>
      <c r="N311" s="224">
        <v>0</v>
      </c>
      <c r="O311" s="224">
        <v>0</v>
      </c>
      <c r="P311" s="224">
        <v>130858.59</v>
      </c>
      <c r="Q311" s="224">
        <v>348135.73080000002</v>
      </c>
    </row>
    <row r="312" spans="1:17" x14ac:dyDescent="0.35">
      <c r="A312" s="367"/>
      <c r="B312" s="367"/>
      <c r="C312" s="292" t="s">
        <v>62</v>
      </c>
      <c r="D312" s="286" t="s">
        <v>20</v>
      </c>
      <c r="E312" s="225">
        <v>13</v>
      </c>
      <c r="F312" s="224">
        <v>1978618.31</v>
      </c>
      <c r="G312" s="224">
        <v>0</v>
      </c>
      <c r="H312" s="224">
        <v>0</v>
      </c>
      <c r="I312" s="224">
        <v>0</v>
      </c>
      <c r="J312" s="224">
        <v>208000</v>
      </c>
      <c r="K312" s="224">
        <v>0</v>
      </c>
      <c r="L312" s="224">
        <v>65200</v>
      </c>
      <c r="M312" s="224">
        <v>33932.57</v>
      </c>
      <c r="N312" s="224">
        <v>0</v>
      </c>
      <c r="O312" s="224">
        <v>0</v>
      </c>
      <c r="P312" s="224">
        <v>172394.2</v>
      </c>
      <c r="Q312" s="224">
        <v>469812.38443800004</v>
      </c>
    </row>
    <row r="313" spans="1:17" x14ac:dyDescent="0.35">
      <c r="A313" s="367"/>
      <c r="B313" s="367"/>
      <c r="C313" s="292" t="s">
        <v>342</v>
      </c>
      <c r="D313" s="286" t="s">
        <v>20</v>
      </c>
      <c r="E313" s="225">
        <v>9</v>
      </c>
      <c r="F313" s="224">
        <v>755099.43</v>
      </c>
      <c r="G313" s="224">
        <v>0</v>
      </c>
      <c r="H313" s="224">
        <v>0</v>
      </c>
      <c r="I313" s="224">
        <v>0</v>
      </c>
      <c r="J313" s="224">
        <v>94600</v>
      </c>
      <c r="K313" s="224">
        <v>0</v>
      </c>
      <c r="L313" s="224">
        <v>26900</v>
      </c>
      <c r="M313" s="224">
        <v>0</v>
      </c>
      <c r="N313" s="224">
        <v>0</v>
      </c>
      <c r="O313" s="224">
        <v>0</v>
      </c>
      <c r="P313" s="224">
        <v>61393.11</v>
      </c>
      <c r="Q313" s="224">
        <v>181782.954252</v>
      </c>
    </row>
    <row r="314" spans="1:17" ht="15" thickBot="1" x14ac:dyDescent="0.4">
      <c r="A314" s="367"/>
      <c r="B314" s="368"/>
      <c r="C314" s="294" t="s">
        <v>447</v>
      </c>
      <c r="D314" s="287" t="s">
        <v>92</v>
      </c>
      <c r="E314" s="227">
        <v>11</v>
      </c>
      <c r="F314" s="228">
        <v>1940569.26</v>
      </c>
      <c r="G314" s="228">
        <v>0</v>
      </c>
      <c r="H314" s="228">
        <v>0</v>
      </c>
      <c r="I314" s="228">
        <v>0</v>
      </c>
      <c r="J314" s="228">
        <v>129000</v>
      </c>
      <c r="K314" s="228">
        <v>0</v>
      </c>
      <c r="L314" s="228">
        <v>77750</v>
      </c>
      <c r="M314" s="228">
        <v>0</v>
      </c>
      <c r="N314" s="228">
        <v>0</v>
      </c>
      <c r="O314" s="228">
        <v>0</v>
      </c>
      <c r="P314" s="228">
        <v>164332.58000000002</v>
      </c>
      <c r="Q314" s="228">
        <v>447998.12659200002</v>
      </c>
    </row>
    <row r="315" spans="1:17" x14ac:dyDescent="0.35">
      <c r="A315" s="367"/>
      <c r="B315" s="369">
        <v>2022</v>
      </c>
      <c r="C315" s="295" t="s">
        <v>295</v>
      </c>
      <c r="D315" s="285" t="s">
        <v>20</v>
      </c>
      <c r="E315" s="231">
        <v>13</v>
      </c>
      <c r="F315" s="230">
        <v>396057.59</v>
      </c>
      <c r="G315" s="230">
        <v>0</v>
      </c>
      <c r="H315" s="230">
        <v>0</v>
      </c>
      <c r="I315" s="230">
        <v>0</v>
      </c>
      <c r="J315" s="230">
        <v>101200</v>
      </c>
      <c r="K315" s="230">
        <v>0</v>
      </c>
      <c r="L315" s="230">
        <v>36300</v>
      </c>
      <c r="M315" s="230">
        <v>0</v>
      </c>
      <c r="N315" s="230">
        <v>0</v>
      </c>
      <c r="O315" s="230">
        <v>0</v>
      </c>
      <c r="P315" s="230">
        <v>9513.69</v>
      </c>
      <c r="Q315" s="230">
        <v>105247.214064</v>
      </c>
    </row>
    <row r="316" spans="1:17" x14ac:dyDescent="0.35">
      <c r="A316" s="367"/>
      <c r="B316" s="367"/>
      <c r="C316" s="292" t="s">
        <v>272</v>
      </c>
      <c r="D316" s="286" t="s">
        <v>20</v>
      </c>
      <c r="E316" s="225">
        <v>14</v>
      </c>
      <c r="F316" s="9">
        <v>1030099.89</v>
      </c>
      <c r="G316" s="224">
        <v>0</v>
      </c>
      <c r="H316" s="224">
        <v>0</v>
      </c>
      <c r="I316" s="224">
        <v>0</v>
      </c>
      <c r="J316" s="224">
        <v>203100</v>
      </c>
      <c r="K316" s="224">
        <v>0</v>
      </c>
      <c r="L316" s="224">
        <v>70200</v>
      </c>
      <c r="M316" s="224">
        <v>0</v>
      </c>
      <c r="N316" s="224">
        <v>0</v>
      </c>
      <c r="O316" s="224">
        <v>0</v>
      </c>
      <c r="P316" s="224">
        <v>68497.649999999994</v>
      </c>
      <c r="Q316" s="237">
        <v>265873.74325200001</v>
      </c>
    </row>
    <row r="317" spans="1:17" x14ac:dyDescent="0.35">
      <c r="A317" s="367"/>
      <c r="B317" s="367"/>
      <c r="C317" s="292" t="s">
        <v>273</v>
      </c>
      <c r="D317" s="286" t="s">
        <v>20</v>
      </c>
      <c r="E317" s="225">
        <v>10</v>
      </c>
      <c r="F317" s="8">
        <v>984617.87</v>
      </c>
      <c r="G317" s="224">
        <v>0</v>
      </c>
      <c r="H317" s="224">
        <v>0</v>
      </c>
      <c r="I317" s="224">
        <v>0</v>
      </c>
      <c r="J317" s="224">
        <v>151400</v>
      </c>
      <c r="K317" s="224">
        <v>0</v>
      </c>
      <c r="L317" s="224">
        <v>72600</v>
      </c>
      <c r="M317" s="224">
        <v>0</v>
      </c>
      <c r="N317" s="224">
        <v>0</v>
      </c>
      <c r="O317" s="224">
        <v>0</v>
      </c>
      <c r="P317" s="224">
        <v>108884.91</v>
      </c>
      <c r="Q317" s="224">
        <v>255332.038764</v>
      </c>
    </row>
    <row r="318" spans="1:17" x14ac:dyDescent="0.35">
      <c r="A318" s="367"/>
      <c r="B318" s="367"/>
      <c r="C318" s="292" t="s">
        <v>66</v>
      </c>
      <c r="D318" s="286" t="s">
        <v>20</v>
      </c>
      <c r="E318" s="225">
        <v>10</v>
      </c>
      <c r="F318" s="8">
        <v>1080604.8</v>
      </c>
      <c r="G318" s="224">
        <v>0</v>
      </c>
      <c r="H318" s="224">
        <v>0</v>
      </c>
      <c r="I318" s="224">
        <v>0</v>
      </c>
      <c r="J318" s="224">
        <v>131000</v>
      </c>
      <c r="K318" s="224">
        <v>0</v>
      </c>
      <c r="L318" s="224">
        <v>71500</v>
      </c>
      <c r="M318" s="224">
        <v>0</v>
      </c>
      <c r="N318" s="224">
        <v>0</v>
      </c>
      <c r="O318" s="224">
        <v>0</v>
      </c>
      <c r="P318" s="224">
        <v>110449.52</v>
      </c>
      <c r="Q318" s="224">
        <v>270070.82721600001</v>
      </c>
    </row>
    <row r="319" spans="1:17" x14ac:dyDescent="0.35">
      <c r="A319" s="367"/>
      <c r="B319" s="367"/>
      <c r="C319" s="292" t="s">
        <v>65</v>
      </c>
      <c r="D319" s="286" t="s">
        <v>20</v>
      </c>
      <c r="E319" s="225">
        <v>14</v>
      </c>
      <c r="F319" s="8">
        <v>2016907.8</v>
      </c>
      <c r="G319" s="224">
        <v>0</v>
      </c>
      <c r="H319" s="224">
        <v>0</v>
      </c>
      <c r="I319" s="224">
        <v>0</v>
      </c>
      <c r="J319" s="224">
        <v>236500</v>
      </c>
      <c r="K319" s="224">
        <v>0</v>
      </c>
      <c r="L319" s="224">
        <v>113500</v>
      </c>
      <c r="M319" s="224">
        <v>35458.559999999998</v>
      </c>
      <c r="N319" s="224">
        <v>0</v>
      </c>
      <c r="O319" s="224">
        <v>0</v>
      </c>
      <c r="P319" s="224">
        <v>168927.38</v>
      </c>
      <c r="Q319" s="224">
        <v>491444.85788399994</v>
      </c>
    </row>
    <row r="320" spans="1:17" x14ac:dyDescent="0.35">
      <c r="A320" s="367"/>
      <c r="B320" s="367"/>
      <c r="C320" s="292" t="s">
        <v>62</v>
      </c>
      <c r="D320" s="286" t="s">
        <v>20</v>
      </c>
      <c r="E320" s="225">
        <v>15</v>
      </c>
      <c r="F320" s="8">
        <v>2317621.25</v>
      </c>
      <c r="G320" s="224">
        <v>0</v>
      </c>
      <c r="H320" s="224">
        <v>0</v>
      </c>
      <c r="I320" s="224">
        <v>0</v>
      </c>
      <c r="J320" s="224">
        <v>241500</v>
      </c>
      <c r="K320" s="224">
        <v>0</v>
      </c>
      <c r="L320" s="224">
        <v>152000</v>
      </c>
      <c r="M320" s="224">
        <v>0</v>
      </c>
      <c r="N320" s="224">
        <v>0</v>
      </c>
      <c r="O320" s="224">
        <v>0</v>
      </c>
      <c r="P320" s="224">
        <v>209472.62</v>
      </c>
      <c r="Q320" s="224">
        <v>566011.09200599999</v>
      </c>
    </row>
    <row r="321" spans="1:17" x14ac:dyDescent="0.35">
      <c r="A321" s="367"/>
      <c r="B321" s="367"/>
      <c r="C321" s="292" t="s">
        <v>342</v>
      </c>
      <c r="D321" s="286" t="s">
        <v>20</v>
      </c>
      <c r="E321" s="225">
        <v>10</v>
      </c>
      <c r="F321" s="8">
        <v>773737.98</v>
      </c>
      <c r="G321" s="224">
        <v>0</v>
      </c>
      <c r="H321" s="224">
        <v>0</v>
      </c>
      <c r="I321" s="224">
        <v>0</v>
      </c>
      <c r="J321" s="224">
        <v>106500</v>
      </c>
      <c r="K321" s="224">
        <v>0</v>
      </c>
      <c r="L321" s="224">
        <v>74500</v>
      </c>
      <c r="M321" s="224">
        <v>0</v>
      </c>
      <c r="N321" s="224">
        <v>0</v>
      </c>
      <c r="O321" s="224">
        <v>0</v>
      </c>
      <c r="P321" s="224">
        <v>58198.37</v>
      </c>
      <c r="Q321" s="224">
        <v>196307.06463000001</v>
      </c>
    </row>
    <row r="322" spans="1:17" ht="15" thickBot="1" x14ac:dyDescent="0.4">
      <c r="A322" s="367"/>
      <c r="B322" s="368"/>
      <c r="C322" s="294" t="s">
        <v>447</v>
      </c>
      <c r="D322" s="287" t="s">
        <v>92</v>
      </c>
      <c r="E322" s="227">
        <v>11</v>
      </c>
      <c r="F322" s="212">
        <v>2114028.67</v>
      </c>
      <c r="G322" s="212">
        <v>0</v>
      </c>
      <c r="H322" s="212">
        <v>0</v>
      </c>
      <c r="I322" s="212">
        <v>0</v>
      </c>
      <c r="J322" s="212">
        <v>138500</v>
      </c>
      <c r="K322" s="212">
        <v>0</v>
      </c>
      <c r="L322" s="212">
        <v>144500</v>
      </c>
      <c r="M322" s="212">
        <v>55054.080000000002</v>
      </c>
      <c r="N322" s="212">
        <v>0</v>
      </c>
      <c r="O322" s="212">
        <v>0</v>
      </c>
      <c r="P322" s="212">
        <v>183290.61</v>
      </c>
      <c r="Q322" s="212">
        <v>500065.87646399997</v>
      </c>
    </row>
    <row r="323" spans="1:17" x14ac:dyDescent="0.35">
      <c r="A323" s="367"/>
      <c r="B323" s="369">
        <v>2023</v>
      </c>
      <c r="C323" s="295" t="s">
        <v>295</v>
      </c>
      <c r="D323" s="285" t="s">
        <v>20</v>
      </c>
      <c r="E323" s="231">
        <v>9</v>
      </c>
      <c r="F323" s="10">
        <v>182091.25</v>
      </c>
      <c r="G323" s="230">
        <v>0</v>
      </c>
      <c r="H323" s="230">
        <v>0</v>
      </c>
      <c r="I323" s="230">
        <v>0</v>
      </c>
      <c r="J323" s="230">
        <v>16800</v>
      </c>
      <c r="K323" s="230">
        <v>0</v>
      </c>
      <c r="L323" s="230">
        <v>700</v>
      </c>
      <c r="M323" s="230">
        <v>0</v>
      </c>
      <c r="N323" s="230">
        <v>0</v>
      </c>
      <c r="O323" s="230">
        <v>0</v>
      </c>
      <c r="P323" s="230">
        <v>7096.67</v>
      </c>
      <c r="Q323" s="230">
        <v>40056.118896</v>
      </c>
    </row>
    <row r="324" spans="1:17" x14ac:dyDescent="0.35">
      <c r="A324" s="367"/>
      <c r="B324" s="367"/>
      <c r="C324" s="292" t="s">
        <v>272</v>
      </c>
      <c r="D324" s="286" t="s">
        <v>20</v>
      </c>
      <c r="E324" s="225">
        <v>20</v>
      </c>
      <c r="F324" s="224">
        <v>1833617.96</v>
      </c>
      <c r="G324" s="224">
        <v>0</v>
      </c>
      <c r="H324" s="238">
        <v>0</v>
      </c>
      <c r="I324" s="224">
        <v>0</v>
      </c>
      <c r="J324" s="224">
        <v>333000</v>
      </c>
      <c r="K324" s="224">
        <v>0</v>
      </c>
      <c r="L324" s="224">
        <v>61800</v>
      </c>
      <c r="M324" s="224">
        <v>10448.76</v>
      </c>
      <c r="N324" s="224">
        <v>0</v>
      </c>
      <c r="O324" s="224">
        <v>0</v>
      </c>
      <c r="P324" s="224">
        <v>143029.28</v>
      </c>
      <c r="Q324" s="224">
        <v>459586.47511199996</v>
      </c>
    </row>
    <row r="325" spans="1:17" x14ac:dyDescent="0.35">
      <c r="A325" s="367"/>
      <c r="B325" s="367"/>
      <c r="C325" s="292" t="s">
        <v>273</v>
      </c>
      <c r="D325" s="286" t="s">
        <v>20</v>
      </c>
      <c r="E325" s="225">
        <v>19</v>
      </c>
      <c r="F325" s="224">
        <v>1917660.91</v>
      </c>
      <c r="G325" s="224">
        <v>0</v>
      </c>
      <c r="H325" s="238">
        <v>0</v>
      </c>
      <c r="I325" s="224">
        <v>0</v>
      </c>
      <c r="J325" s="224">
        <v>360800</v>
      </c>
      <c r="K325" s="224">
        <v>6000</v>
      </c>
      <c r="L325" s="224">
        <v>93300</v>
      </c>
      <c r="M325" s="224">
        <v>0</v>
      </c>
      <c r="N325" s="224">
        <v>0</v>
      </c>
      <c r="O325" s="224">
        <v>0</v>
      </c>
      <c r="P325" s="224">
        <v>122836.46</v>
      </c>
      <c r="Q325" s="224">
        <v>484615.77030600002</v>
      </c>
    </row>
    <row r="326" spans="1:17" x14ac:dyDescent="0.35">
      <c r="A326" s="367"/>
      <c r="B326" s="367"/>
      <c r="C326" s="292" t="s">
        <v>66</v>
      </c>
      <c r="D326" s="286" t="s">
        <v>20</v>
      </c>
      <c r="E326" s="225">
        <v>14</v>
      </c>
      <c r="F326" s="224">
        <v>1698317.86</v>
      </c>
      <c r="G326" s="224">
        <v>0</v>
      </c>
      <c r="H326" s="238">
        <v>0</v>
      </c>
      <c r="I326" s="224">
        <v>0</v>
      </c>
      <c r="J326" s="224">
        <v>234500</v>
      </c>
      <c r="K326" s="224">
        <v>0</v>
      </c>
      <c r="L326" s="224">
        <v>53000</v>
      </c>
      <c r="M326" s="224">
        <v>33436.019999999997</v>
      </c>
      <c r="N326" s="224">
        <v>0</v>
      </c>
      <c r="O326" s="224">
        <v>0</v>
      </c>
      <c r="P326" s="224">
        <v>193113.28</v>
      </c>
      <c r="Q326" s="224">
        <v>422276.85493200005</v>
      </c>
    </row>
    <row r="327" spans="1:17" x14ac:dyDescent="0.35">
      <c r="A327" s="367"/>
      <c r="B327" s="367"/>
      <c r="C327" s="292" t="s">
        <v>65</v>
      </c>
      <c r="D327" s="286" t="s">
        <v>20</v>
      </c>
      <c r="E327" s="225">
        <v>15</v>
      </c>
      <c r="F327" s="224">
        <v>2380355.2599999998</v>
      </c>
      <c r="G327" s="224">
        <v>0</v>
      </c>
      <c r="H327" s="238">
        <v>0</v>
      </c>
      <c r="I327" s="224">
        <v>0</v>
      </c>
      <c r="J327" s="224">
        <v>328000</v>
      </c>
      <c r="K327" s="224">
        <v>0</v>
      </c>
      <c r="L327" s="224">
        <v>66600</v>
      </c>
      <c r="M327" s="224">
        <v>119812.43</v>
      </c>
      <c r="N327" s="224">
        <v>0</v>
      </c>
      <c r="O327" s="224">
        <v>0</v>
      </c>
      <c r="P327" s="224">
        <v>214852.21</v>
      </c>
      <c r="Q327" s="224">
        <v>579424.6876859999</v>
      </c>
    </row>
    <row r="328" spans="1:17" x14ac:dyDescent="0.35">
      <c r="A328" s="367"/>
      <c r="B328" s="367"/>
      <c r="C328" s="292" t="s">
        <v>62</v>
      </c>
      <c r="D328" s="286" t="s">
        <v>20</v>
      </c>
      <c r="E328" s="225">
        <v>17</v>
      </c>
      <c r="F328" s="224">
        <v>3075441.79</v>
      </c>
      <c r="G328" s="224">
        <v>0</v>
      </c>
      <c r="H328" s="238">
        <v>0</v>
      </c>
      <c r="I328" s="224">
        <v>0</v>
      </c>
      <c r="J328" s="224">
        <v>424000</v>
      </c>
      <c r="K328" s="224">
        <v>0</v>
      </c>
      <c r="L328" s="224">
        <v>185400</v>
      </c>
      <c r="M328" s="224">
        <v>104835.89</v>
      </c>
      <c r="N328" s="224">
        <v>0</v>
      </c>
      <c r="O328" s="224">
        <v>0</v>
      </c>
      <c r="P328" s="224">
        <v>268392.23</v>
      </c>
      <c r="Q328" s="224">
        <v>766136.75307600002</v>
      </c>
    </row>
    <row r="329" spans="1:17" x14ac:dyDescent="0.35">
      <c r="A329" s="367"/>
      <c r="B329" s="367"/>
      <c r="C329" s="292" t="s">
        <v>342</v>
      </c>
      <c r="D329" s="286" t="s">
        <v>20</v>
      </c>
      <c r="E329" s="225">
        <v>9</v>
      </c>
      <c r="F329" s="224">
        <v>938303.74</v>
      </c>
      <c r="G329" s="224">
        <v>0</v>
      </c>
      <c r="H329" s="238">
        <v>0</v>
      </c>
      <c r="I329" s="224">
        <v>0</v>
      </c>
      <c r="J329" s="224">
        <v>172700</v>
      </c>
      <c r="K329" s="224">
        <v>0</v>
      </c>
      <c r="L329" s="224">
        <v>83800</v>
      </c>
      <c r="M329" s="224">
        <v>0</v>
      </c>
      <c r="N329" s="224">
        <v>0</v>
      </c>
      <c r="O329" s="224">
        <v>0</v>
      </c>
      <c r="P329" s="224">
        <v>79404.14</v>
      </c>
      <c r="Q329" s="224">
        <v>246941.48714399998</v>
      </c>
    </row>
    <row r="330" spans="1:17" ht="15" thickBot="1" x14ac:dyDescent="0.4">
      <c r="A330" s="367"/>
      <c r="B330" s="368"/>
      <c r="C330" s="294" t="s">
        <v>447</v>
      </c>
      <c r="D330" s="287" t="s">
        <v>92</v>
      </c>
      <c r="E330" s="227">
        <v>11</v>
      </c>
      <c r="F330" s="228">
        <v>2275238.6529999999</v>
      </c>
      <c r="G330" s="228">
        <v>0</v>
      </c>
      <c r="H330" s="228">
        <v>0</v>
      </c>
      <c r="I330" s="228">
        <v>0</v>
      </c>
      <c r="J330" s="228">
        <v>198500</v>
      </c>
      <c r="K330" s="228">
        <v>0</v>
      </c>
      <c r="L330" s="228">
        <v>167000</v>
      </c>
      <c r="M330" s="228">
        <v>118419.28</v>
      </c>
      <c r="N330" s="228">
        <v>0</v>
      </c>
      <c r="O330" s="228">
        <v>0</v>
      </c>
      <c r="P330" s="228">
        <v>195022.6</v>
      </c>
      <c r="Q330" s="228">
        <v>549570.53083140007</v>
      </c>
    </row>
    <row r="331" spans="1:17" x14ac:dyDescent="0.35">
      <c r="A331" s="367"/>
      <c r="B331" s="369">
        <v>2024</v>
      </c>
      <c r="C331" s="295" t="s">
        <v>295</v>
      </c>
      <c r="D331" s="285" t="s">
        <v>20</v>
      </c>
      <c r="E331" s="231">
        <v>10</v>
      </c>
      <c r="F331" s="230">
        <v>506128.04</v>
      </c>
      <c r="G331" s="230">
        <v>0</v>
      </c>
      <c r="H331" s="239">
        <v>0</v>
      </c>
      <c r="I331" s="230">
        <v>0</v>
      </c>
      <c r="J331" s="230">
        <v>59000</v>
      </c>
      <c r="K331" s="230">
        <v>0</v>
      </c>
      <c r="L331" s="230">
        <v>1800</v>
      </c>
      <c r="M331" s="230">
        <v>0</v>
      </c>
      <c r="N331" s="230">
        <v>0</v>
      </c>
      <c r="O331" s="230">
        <v>0</v>
      </c>
      <c r="P331" s="230">
        <v>32127.43</v>
      </c>
      <c r="Q331" s="230">
        <v>116096.95008600001</v>
      </c>
    </row>
    <row r="332" spans="1:17" x14ac:dyDescent="0.35">
      <c r="A332" s="367"/>
      <c r="B332" s="367"/>
      <c r="C332" s="292" t="s">
        <v>272</v>
      </c>
      <c r="D332" s="286" t="s">
        <v>20</v>
      </c>
      <c r="E332" s="225">
        <v>24</v>
      </c>
      <c r="F332" s="224">
        <v>2071194.08</v>
      </c>
      <c r="G332" s="224">
        <v>0</v>
      </c>
      <c r="H332" s="224">
        <v>0</v>
      </c>
      <c r="I332" s="224">
        <v>0</v>
      </c>
      <c r="J332" s="224">
        <v>345375</v>
      </c>
      <c r="K332" s="224">
        <v>0</v>
      </c>
      <c r="L332" s="224">
        <v>11800</v>
      </c>
      <c r="M332" s="224">
        <v>9321.1299999999992</v>
      </c>
      <c r="N332" s="224">
        <v>0</v>
      </c>
      <c r="O332" s="224">
        <v>0</v>
      </c>
      <c r="P332" s="224">
        <v>176755.49</v>
      </c>
      <c r="Q332" s="224">
        <v>504873.14166600007</v>
      </c>
    </row>
    <row r="333" spans="1:17" x14ac:dyDescent="0.35">
      <c r="A333" s="367"/>
      <c r="B333" s="367"/>
      <c r="C333" s="292" t="s">
        <v>273</v>
      </c>
      <c r="D333" s="286" t="s">
        <v>20</v>
      </c>
      <c r="E333" s="225">
        <v>15</v>
      </c>
      <c r="F333" s="224">
        <v>2062015.06</v>
      </c>
      <c r="G333" s="224">
        <v>0</v>
      </c>
      <c r="H333" s="224">
        <v>0</v>
      </c>
      <c r="I333" s="224">
        <v>0</v>
      </c>
      <c r="J333" s="224">
        <v>302000</v>
      </c>
      <c r="K333" s="224">
        <v>1500</v>
      </c>
      <c r="L333" s="224">
        <v>5800</v>
      </c>
      <c r="M333" s="224">
        <v>24856.36</v>
      </c>
      <c r="N333" s="224">
        <v>0</v>
      </c>
      <c r="O333" s="224">
        <v>0</v>
      </c>
      <c r="P333" s="224">
        <v>183996.08</v>
      </c>
      <c r="Q333" s="224">
        <v>495219.29893200001</v>
      </c>
    </row>
    <row r="334" spans="1:17" x14ac:dyDescent="0.35">
      <c r="A334" s="367"/>
      <c r="B334" s="367"/>
      <c r="C334" s="292" t="s">
        <v>66</v>
      </c>
      <c r="D334" s="286" t="s">
        <v>20</v>
      </c>
      <c r="E334" s="225">
        <v>25</v>
      </c>
      <c r="F334" s="224">
        <v>4021548.48</v>
      </c>
      <c r="G334" s="224">
        <v>0</v>
      </c>
      <c r="H334" s="224">
        <v>0</v>
      </c>
      <c r="I334" s="224">
        <v>0</v>
      </c>
      <c r="J334" s="224">
        <v>537600</v>
      </c>
      <c r="K334" s="224">
        <v>7500</v>
      </c>
      <c r="L334" s="224">
        <v>28400</v>
      </c>
      <c r="M334" s="224">
        <v>32972.550000000003</v>
      </c>
      <c r="N334" s="224">
        <v>0</v>
      </c>
      <c r="O334" s="224">
        <v>0</v>
      </c>
      <c r="P334" s="224">
        <v>342849.78</v>
      </c>
      <c r="Q334" s="224">
        <v>956964.68278800009</v>
      </c>
    </row>
    <row r="335" spans="1:17" x14ac:dyDescent="0.35">
      <c r="A335" s="367"/>
      <c r="B335" s="367"/>
      <c r="C335" s="292" t="s">
        <v>343</v>
      </c>
      <c r="D335" s="286" t="s">
        <v>20</v>
      </c>
      <c r="E335" s="225">
        <v>20</v>
      </c>
      <c r="F335" s="224">
        <v>2490892.5</v>
      </c>
      <c r="G335" s="224">
        <v>0</v>
      </c>
      <c r="H335" s="224">
        <v>0</v>
      </c>
      <c r="I335" s="224">
        <v>0</v>
      </c>
      <c r="J335" s="224">
        <v>276500</v>
      </c>
      <c r="K335" s="224">
        <v>0</v>
      </c>
      <c r="L335" s="224">
        <v>16000</v>
      </c>
      <c r="M335" s="224">
        <v>40197.39</v>
      </c>
      <c r="N335" s="224">
        <v>0</v>
      </c>
      <c r="O335" s="224">
        <v>0</v>
      </c>
      <c r="P335" s="224">
        <v>204050.37</v>
      </c>
      <c r="Q335" s="224">
        <v>578966.42820600001</v>
      </c>
    </row>
    <row r="336" spans="1:17" x14ac:dyDescent="0.35">
      <c r="A336" s="367"/>
      <c r="B336" s="367"/>
      <c r="C336" s="292" t="s">
        <v>344</v>
      </c>
      <c r="D336" s="286" t="s">
        <v>20</v>
      </c>
      <c r="E336" s="225">
        <v>20</v>
      </c>
      <c r="F336" s="224">
        <v>4032049.75</v>
      </c>
      <c r="G336" s="224">
        <v>0</v>
      </c>
      <c r="H336" s="224">
        <v>0</v>
      </c>
      <c r="I336" s="224">
        <v>0</v>
      </c>
      <c r="J336" s="224">
        <v>474500</v>
      </c>
      <c r="K336" s="224">
        <v>0</v>
      </c>
      <c r="L336" s="224">
        <v>44500</v>
      </c>
      <c r="M336" s="224">
        <v>123893.37</v>
      </c>
      <c r="N336" s="224">
        <v>0</v>
      </c>
      <c r="O336" s="224">
        <v>0</v>
      </c>
      <c r="P336" s="224">
        <v>345835.95</v>
      </c>
      <c r="Q336" s="224">
        <v>949016.44865999999</v>
      </c>
    </row>
    <row r="337" spans="1:17" ht="15" thickBot="1" x14ac:dyDescent="0.4">
      <c r="A337" s="367"/>
      <c r="B337" s="368"/>
      <c r="C337" s="294" t="s">
        <v>448</v>
      </c>
      <c r="D337" s="287" t="s">
        <v>92</v>
      </c>
      <c r="E337" s="227">
        <v>11</v>
      </c>
      <c r="F337" s="228">
        <v>2203567.34</v>
      </c>
      <c r="G337" s="228">
        <v>0</v>
      </c>
      <c r="H337" s="228">
        <v>0</v>
      </c>
      <c r="I337" s="228">
        <v>0</v>
      </c>
      <c r="J337" s="228">
        <v>174500</v>
      </c>
      <c r="K337" s="228">
        <v>27750</v>
      </c>
      <c r="L337" s="228">
        <v>47338</v>
      </c>
      <c r="M337" s="228">
        <v>30876.25</v>
      </c>
      <c r="N337" s="228">
        <v>0</v>
      </c>
      <c r="O337" s="228">
        <v>0</v>
      </c>
      <c r="P337" s="228">
        <v>187966.17</v>
      </c>
      <c r="Q337" s="228">
        <v>511849.34863799997</v>
      </c>
    </row>
    <row r="338" spans="1:17" x14ac:dyDescent="0.35">
      <c r="A338" s="367"/>
      <c r="B338" s="366">
        <v>2025</v>
      </c>
      <c r="C338" s="293" t="s">
        <v>295</v>
      </c>
      <c r="D338" s="288" t="s">
        <v>20</v>
      </c>
      <c r="E338" s="236">
        <v>11</v>
      </c>
      <c r="F338" s="235">
        <v>551954.43999999994</v>
      </c>
      <c r="G338" s="235">
        <v>0</v>
      </c>
      <c r="H338" s="235">
        <v>0</v>
      </c>
      <c r="I338" s="235">
        <v>0</v>
      </c>
      <c r="J338" s="235">
        <v>100050</v>
      </c>
      <c r="K338" s="235">
        <v>0</v>
      </c>
      <c r="L338" s="235">
        <v>0</v>
      </c>
      <c r="M338" s="235">
        <v>0</v>
      </c>
      <c r="N338" s="235">
        <v>0</v>
      </c>
      <c r="O338" s="235">
        <v>0</v>
      </c>
      <c r="P338" s="235">
        <v>0</v>
      </c>
      <c r="Q338" s="235">
        <v>126358.46047199999</v>
      </c>
    </row>
    <row r="339" spans="1:17" x14ac:dyDescent="0.35">
      <c r="A339" s="367"/>
      <c r="B339" s="367"/>
      <c r="C339" s="292" t="s">
        <v>272</v>
      </c>
      <c r="D339" s="286" t="s">
        <v>20</v>
      </c>
      <c r="E339" s="225">
        <v>27</v>
      </c>
      <c r="F339" s="224">
        <v>2233611.17</v>
      </c>
      <c r="G339" s="224">
        <v>0</v>
      </c>
      <c r="H339" s="224">
        <v>0</v>
      </c>
      <c r="I339" s="224">
        <v>0</v>
      </c>
      <c r="J339" s="224">
        <v>429660.03</v>
      </c>
      <c r="K339" s="224">
        <v>0</v>
      </c>
      <c r="L339" s="224">
        <v>0</v>
      </c>
      <c r="M339" s="224">
        <v>0</v>
      </c>
      <c r="N339" s="224">
        <v>0</v>
      </c>
      <c r="O339" s="224">
        <v>0</v>
      </c>
      <c r="P339" s="224">
        <v>0</v>
      </c>
      <c r="Q339" s="224">
        <v>516141.95856000006</v>
      </c>
    </row>
    <row r="340" spans="1:17" x14ac:dyDescent="0.35">
      <c r="A340" s="367"/>
      <c r="B340" s="367"/>
      <c r="C340" s="292" t="s">
        <v>273</v>
      </c>
      <c r="D340" s="286" t="s">
        <v>20</v>
      </c>
      <c r="E340" s="225">
        <v>22</v>
      </c>
      <c r="F340" s="224">
        <v>2174784.94</v>
      </c>
      <c r="G340" s="224">
        <v>0</v>
      </c>
      <c r="H340" s="224">
        <v>0</v>
      </c>
      <c r="I340" s="224">
        <v>0</v>
      </c>
      <c r="J340" s="224">
        <v>361656</v>
      </c>
      <c r="K340" s="224">
        <v>0</v>
      </c>
      <c r="L340" s="224">
        <v>0</v>
      </c>
      <c r="M340" s="224">
        <v>33257.910000000003</v>
      </c>
      <c r="N340" s="224">
        <v>0</v>
      </c>
      <c r="O340" s="224">
        <v>0</v>
      </c>
      <c r="P340" s="224">
        <v>0</v>
      </c>
      <c r="Q340" s="224">
        <v>491562.25417199999</v>
      </c>
    </row>
    <row r="341" spans="1:17" x14ac:dyDescent="0.35">
      <c r="A341" s="367"/>
      <c r="B341" s="367"/>
      <c r="C341" s="292" t="s">
        <v>66</v>
      </c>
      <c r="D341" s="286" t="s">
        <v>20</v>
      </c>
      <c r="E341" s="225">
        <v>28</v>
      </c>
      <c r="F341" s="224">
        <v>2927720.7</v>
      </c>
      <c r="G341" s="224">
        <v>0</v>
      </c>
      <c r="H341" s="224">
        <v>0</v>
      </c>
      <c r="I341" s="224">
        <v>0</v>
      </c>
      <c r="J341" s="224">
        <v>395460</v>
      </c>
      <c r="K341" s="224">
        <v>0</v>
      </c>
      <c r="L341" s="224">
        <v>0</v>
      </c>
      <c r="M341" s="224">
        <v>21799.57</v>
      </c>
      <c r="N341" s="224">
        <v>0</v>
      </c>
      <c r="O341" s="224">
        <v>0</v>
      </c>
      <c r="P341" s="224">
        <v>0</v>
      </c>
      <c r="Q341" s="224">
        <v>644032.41966000001</v>
      </c>
    </row>
    <row r="342" spans="1:17" x14ac:dyDescent="0.35">
      <c r="A342" s="367"/>
      <c r="B342" s="367"/>
      <c r="C342" s="292" t="s">
        <v>65</v>
      </c>
      <c r="D342" s="286" t="s">
        <v>20</v>
      </c>
      <c r="E342" s="225">
        <v>15</v>
      </c>
      <c r="F342" s="224">
        <v>1964839.38</v>
      </c>
      <c r="G342" s="224">
        <v>0</v>
      </c>
      <c r="H342" s="224">
        <v>0</v>
      </c>
      <c r="I342" s="224">
        <v>0</v>
      </c>
      <c r="J342" s="224">
        <v>237600</v>
      </c>
      <c r="K342" s="224">
        <v>0</v>
      </c>
      <c r="L342" s="224">
        <v>0</v>
      </c>
      <c r="M342" s="224">
        <v>0</v>
      </c>
      <c r="N342" s="224">
        <v>0</v>
      </c>
      <c r="O342" s="224">
        <v>0</v>
      </c>
      <c r="P342" s="224">
        <v>0</v>
      </c>
      <c r="Q342" s="224">
        <v>426832.75184399995</v>
      </c>
    </row>
    <row r="343" spans="1:17" x14ac:dyDescent="0.35">
      <c r="A343" s="367"/>
      <c r="B343" s="367"/>
      <c r="C343" s="292" t="s">
        <v>344</v>
      </c>
      <c r="D343" s="286" t="s">
        <v>20</v>
      </c>
      <c r="E343" s="225">
        <v>22</v>
      </c>
      <c r="F343" s="224">
        <v>3150878.58</v>
      </c>
      <c r="G343" s="224">
        <v>0</v>
      </c>
      <c r="H343" s="224">
        <v>0</v>
      </c>
      <c r="I343" s="224">
        <v>0</v>
      </c>
      <c r="J343" s="224">
        <v>346350</v>
      </c>
      <c r="K343" s="224">
        <v>0</v>
      </c>
      <c r="L343" s="224">
        <v>0</v>
      </c>
      <c r="M343" s="224">
        <v>96602.02</v>
      </c>
      <c r="N343" s="224">
        <v>0</v>
      </c>
      <c r="O343" s="224">
        <v>0</v>
      </c>
      <c r="P343" s="224">
        <v>0</v>
      </c>
      <c r="Q343" s="224">
        <v>677762.898804</v>
      </c>
    </row>
    <row r="344" spans="1:17" x14ac:dyDescent="0.35">
      <c r="A344" s="367"/>
      <c r="B344" s="367"/>
      <c r="C344" s="292" t="s">
        <v>345</v>
      </c>
      <c r="D344" s="286" t="s">
        <v>20</v>
      </c>
      <c r="E344" s="225">
        <v>10</v>
      </c>
      <c r="F344" s="224">
        <v>1329269.29</v>
      </c>
      <c r="G344" s="224">
        <v>0</v>
      </c>
      <c r="H344" s="224">
        <v>0</v>
      </c>
      <c r="I344" s="224">
        <v>0</v>
      </c>
      <c r="J344" s="224">
        <v>105720</v>
      </c>
      <c r="K344" s="224">
        <v>0</v>
      </c>
      <c r="L344" s="224">
        <v>12500</v>
      </c>
      <c r="M344" s="224">
        <v>28545.97</v>
      </c>
      <c r="N344" s="224">
        <v>0</v>
      </c>
      <c r="O344" s="224">
        <v>41889.360000000001</v>
      </c>
      <c r="P344" s="224">
        <v>0</v>
      </c>
      <c r="Q344" s="224">
        <v>280523.42440200003</v>
      </c>
    </row>
    <row r="345" spans="1:17" ht="15" thickBot="1" x14ac:dyDescent="0.4">
      <c r="A345" s="368"/>
      <c r="B345" s="368"/>
      <c r="C345" s="294" t="s">
        <v>329</v>
      </c>
      <c r="D345" s="287" t="s">
        <v>92</v>
      </c>
      <c r="E345" s="227">
        <v>3</v>
      </c>
      <c r="F345" s="228">
        <v>653360.1</v>
      </c>
      <c r="G345" s="228">
        <v>0</v>
      </c>
      <c r="H345" s="228">
        <v>0</v>
      </c>
      <c r="I345" s="228">
        <v>0</v>
      </c>
      <c r="J345" s="228">
        <v>0</v>
      </c>
      <c r="K345" s="228">
        <v>0</v>
      </c>
      <c r="L345" s="228">
        <v>0</v>
      </c>
      <c r="M345" s="228">
        <v>51293.1</v>
      </c>
      <c r="N345" s="228">
        <v>0</v>
      </c>
      <c r="O345" s="228">
        <v>102586.2</v>
      </c>
      <c r="P345" s="228">
        <v>0</v>
      </c>
      <c r="Q345" s="228">
        <v>126621.18737999999</v>
      </c>
    </row>
    <row r="346" spans="1:17" x14ac:dyDescent="0.35">
      <c r="A346" s="369" t="s">
        <v>346</v>
      </c>
      <c r="B346" s="369">
        <v>2020</v>
      </c>
      <c r="C346" s="295" t="s">
        <v>347</v>
      </c>
      <c r="D346" s="285" t="s">
        <v>92</v>
      </c>
      <c r="E346" s="231">
        <v>8</v>
      </c>
      <c r="F346" s="230">
        <v>1096759.21</v>
      </c>
      <c r="G346" s="230">
        <v>0</v>
      </c>
      <c r="H346" s="230">
        <v>0</v>
      </c>
      <c r="I346" s="230">
        <v>104303.5</v>
      </c>
      <c r="J346" s="230">
        <v>116627.39</v>
      </c>
      <c r="K346" s="230">
        <v>73500</v>
      </c>
      <c r="L346" s="230">
        <v>0</v>
      </c>
      <c r="M346" s="230">
        <v>0</v>
      </c>
      <c r="N346" s="230">
        <v>106280.64</v>
      </c>
      <c r="O346" s="230">
        <v>61700.44</v>
      </c>
      <c r="P346" s="230">
        <v>65986.350000000006</v>
      </c>
      <c r="Q346" s="230">
        <v>214208.854959016</v>
      </c>
    </row>
    <row r="347" spans="1:17" x14ac:dyDescent="0.35">
      <c r="A347" s="367"/>
      <c r="B347" s="367"/>
      <c r="C347" s="292" t="s">
        <v>348</v>
      </c>
      <c r="D347" s="286" t="s">
        <v>20</v>
      </c>
      <c r="E347" s="225">
        <v>5</v>
      </c>
      <c r="F347" s="224">
        <v>397536.14</v>
      </c>
      <c r="G347" s="224">
        <v>0</v>
      </c>
      <c r="H347" s="224">
        <v>0</v>
      </c>
      <c r="I347" s="224">
        <v>73626</v>
      </c>
      <c r="J347" s="224">
        <v>56325.64</v>
      </c>
      <c r="K347" s="224">
        <v>300</v>
      </c>
      <c r="L347" s="224">
        <v>0</v>
      </c>
      <c r="M347" s="224">
        <v>0</v>
      </c>
      <c r="N347" s="224">
        <v>0</v>
      </c>
      <c r="O347" s="224">
        <v>15720.82</v>
      </c>
      <c r="P347" s="224">
        <v>38603.75</v>
      </c>
      <c r="Q347" s="224">
        <v>109766.67909836066</v>
      </c>
    </row>
    <row r="348" spans="1:17" x14ac:dyDescent="0.35">
      <c r="A348" s="367"/>
      <c r="B348" s="367"/>
      <c r="C348" s="292" t="s">
        <v>349</v>
      </c>
      <c r="D348" s="286" t="s">
        <v>20</v>
      </c>
      <c r="E348" s="225">
        <v>3</v>
      </c>
      <c r="F348" s="224">
        <v>315004.13</v>
      </c>
      <c r="G348" s="224">
        <v>0</v>
      </c>
      <c r="H348" s="224">
        <v>0</v>
      </c>
      <c r="I348" s="224">
        <v>44175.6</v>
      </c>
      <c r="J348" s="224">
        <v>45591.99</v>
      </c>
      <c r="K348" s="224">
        <v>0</v>
      </c>
      <c r="L348" s="224">
        <v>0</v>
      </c>
      <c r="M348" s="224">
        <v>0</v>
      </c>
      <c r="N348" s="224">
        <v>0</v>
      </c>
      <c r="O348" s="224">
        <v>3173.82</v>
      </c>
      <c r="P348" s="224">
        <v>30650.67</v>
      </c>
      <c r="Q348" s="224">
        <v>71840.096372950822</v>
      </c>
    </row>
    <row r="349" spans="1:17" x14ac:dyDescent="0.35">
      <c r="A349" s="367"/>
      <c r="B349" s="367"/>
      <c r="C349" s="292" t="s">
        <v>330</v>
      </c>
      <c r="D349" s="286" t="s">
        <v>20</v>
      </c>
      <c r="E349" s="225">
        <v>18</v>
      </c>
      <c r="F349" s="224">
        <v>1406742.56</v>
      </c>
      <c r="G349" s="224">
        <v>0</v>
      </c>
      <c r="H349" s="224">
        <v>0</v>
      </c>
      <c r="I349" s="224">
        <v>265053.59999999998</v>
      </c>
      <c r="J349" s="224">
        <v>232769.23</v>
      </c>
      <c r="K349" s="224">
        <v>0</v>
      </c>
      <c r="L349" s="224">
        <v>0</v>
      </c>
      <c r="M349" s="224">
        <v>14492.82</v>
      </c>
      <c r="N349" s="224">
        <v>0</v>
      </c>
      <c r="O349" s="224">
        <v>175139.83</v>
      </c>
      <c r="P349" s="224">
        <v>139358.51</v>
      </c>
      <c r="Q349" s="224">
        <v>358358.64</v>
      </c>
    </row>
    <row r="350" spans="1:17" x14ac:dyDescent="0.35">
      <c r="A350" s="367"/>
      <c r="B350" s="367"/>
      <c r="C350" s="292" t="s">
        <v>331</v>
      </c>
      <c r="D350" s="286" t="s">
        <v>20</v>
      </c>
      <c r="E350" s="225">
        <v>11</v>
      </c>
      <c r="F350" s="224">
        <v>819497.1</v>
      </c>
      <c r="G350" s="224">
        <v>0</v>
      </c>
      <c r="H350" s="224">
        <v>0</v>
      </c>
      <c r="I350" s="224">
        <v>147252</v>
      </c>
      <c r="J350" s="224">
        <v>108813.52</v>
      </c>
      <c r="K350" s="224">
        <v>3600</v>
      </c>
      <c r="L350" s="224">
        <v>0</v>
      </c>
      <c r="M350" s="224">
        <v>8856.7199999999993</v>
      </c>
      <c r="N350" s="224">
        <v>0</v>
      </c>
      <c r="O350" s="224">
        <v>8999.76</v>
      </c>
      <c r="P350" s="224">
        <v>66751.3</v>
      </c>
      <c r="Q350" s="224">
        <v>212388.46</v>
      </c>
    </row>
    <row r="351" spans="1:17" ht="15" thickBot="1" x14ac:dyDescent="0.4">
      <c r="A351" s="367"/>
      <c r="B351" s="368"/>
      <c r="C351" s="294" t="s">
        <v>246</v>
      </c>
      <c r="D351" s="287" t="s">
        <v>20</v>
      </c>
      <c r="E351" s="227">
        <v>13</v>
      </c>
      <c r="F351" s="228">
        <v>548284.06999999995</v>
      </c>
      <c r="G351" s="228">
        <v>0</v>
      </c>
      <c r="H351" s="228">
        <v>0</v>
      </c>
      <c r="I351" s="228">
        <v>117801.60000000001</v>
      </c>
      <c r="J351" s="228">
        <v>77905.25</v>
      </c>
      <c r="K351" s="228">
        <v>6600</v>
      </c>
      <c r="L351" s="228">
        <v>0</v>
      </c>
      <c r="M351" s="228">
        <v>5904.48</v>
      </c>
      <c r="N351" s="228">
        <v>0</v>
      </c>
      <c r="O351" s="228">
        <v>74566.929999999993</v>
      </c>
      <c r="P351" s="228">
        <v>52668.71</v>
      </c>
      <c r="Q351" s="228">
        <v>156938.44</v>
      </c>
    </row>
    <row r="352" spans="1:17" x14ac:dyDescent="0.35">
      <c r="A352" s="367"/>
      <c r="B352" s="369">
        <v>2021</v>
      </c>
      <c r="C352" s="295" t="s">
        <v>347</v>
      </c>
      <c r="D352" s="285" t="s">
        <v>92</v>
      </c>
      <c r="E352" s="231">
        <v>8</v>
      </c>
      <c r="F352" s="230">
        <v>1215738.26</v>
      </c>
      <c r="G352" s="230">
        <v>0</v>
      </c>
      <c r="H352" s="230">
        <v>0</v>
      </c>
      <c r="I352" s="230">
        <v>110106</v>
      </c>
      <c r="J352" s="230">
        <v>97445.87</v>
      </c>
      <c r="K352" s="230">
        <v>68200</v>
      </c>
      <c r="L352" s="230">
        <v>0</v>
      </c>
      <c r="M352" s="230">
        <v>0</v>
      </c>
      <c r="N352" s="230">
        <v>73865.16</v>
      </c>
      <c r="O352" s="230">
        <v>108890.47</v>
      </c>
      <c r="P352" s="230">
        <v>236996.96999999997</v>
      </c>
      <c r="Q352" s="230">
        <v>215167.4324897537</v>
      </c>
    </row>
    <row r="353" spans="1:17" x14ac:dyDescent="0.35">
      <c r="A353" s="367"/>
      <c r="B353" s="367"/>
      <c r="C353" s="292" t="s">
        <v>348</v>
      </c>
      <c r="D353" s="286" t="s">
        <v>42</v>
      </c>
      <c r="E353" s="225">
        <v>5</v>
      </c>
      <c r="F353" s="224">
        <v>444085.18</v>
      </c>
      <c r="G353" s="224">
        <v>0</v>
      </c>
      <c r="H353" s="224">
        <v>0</v>
      </c>
      <c r="I353" s="224">
        <v>73404</v>
      </c>
      <c r="J353" s="224">
        <v>65145.2</v>
      </c>
      <c r="K353" s="224">
        <v>0</v>
      </c>
      <c r="L353" s="224">
        <v>0</v>
      </c>
      <c r="M353" s="224">
        <v>11621.91</v>
      </c>
      <c r="N353" s="224">
        <v>0</v>
      </c>
      <c r="O353" s="224">
        <v>7016.35</v>
      </c>
      <c r="P353" s="224">
        <v>43284.58</v>
      </c>
      <c r="Q353" s="224">
        <v>121303.2068237705</v>
      </c>
    </row>
    <row r="354" spans="1:17" x14ac:dyDescent="0.35">
      <c r="A354" s="367"/>
      <c r="B354" s="367"/>
      <c r="C354" s="292" t="s">
        <v>349</v>
      </c>
      <c r="D354" s="286" t="s">
        <v>42</v>
      </c>
      <c r="E354" s="225">
        <v>3</v>
      </c>
      <c r="F354" s="224">
        <v>288737.99</v>
      </c>
      <c r="G354" s="224">
        <v>0</v>
      </c>
      <c r="H354" s="224">
        <v>0</v>
      </c>
      <c r="I354" s="224">
        <v>44042.400000000001</v>
      </c>
      <c r="J354" s="224">
        <v>43484.98</v>
      </c>
      <c r="K354" s="224">
        <v>0</v>
      </c>
      <c r="L354" s="224">
        <v>0</v>
      </c>
      <c r="M354" s="224">
        <v>13573.04</v>
      </c>
      <c r="N354" s="224">
        <v>0</v>
      </c>
      <c r="O354" s="224">
        <v>40124.32</v>
      </c>
      <c r="P354" s="224">
        <v>28238.95</v>
      </c>
      <c r="Q354" s="224">
        <v>64639.22471311476</v>
      </c>
    </row>
    <row r="355" spans="1:17" x14ac:dyDescent="0.35">
      <c r="A355" s="367"/>
      <c r="B355" s="367"/>
      <c r="C355" s="292" t="s">
        <v>330</v>
      </c>
      <c r="D355" s="286" t="s">
        <v>42</v>
      </c>
      <c r="E355" s="225">
        <v>18</v>
      </c>
      <c r="F355" s="224">
        <v>1565357.14</v>
      </c>
      <c r="G355" s="224">
        <v>0</v>
      </c>
      <c r="H355" s="224">
        <v>0</v>
      </c>
      <c r="I355" s="224">
        <v>264254.40000000002</v>
      </c>
      <c r="J355" s="224">
        <v>257455.8</v>
      </c>
      <c r="K355" s="224">
        <v>0</v>
      </c>
      <c r="L355" s="224">
        <v>0</v>
      </c>
      <c r="M355" s="224">
        <v>55140.46</v>
      </c>
      <c r="N355" s="224">
        <v>0</v>
      </c>
      <c r="O355" s="224">
        <v>94432.03</v>
      </c>
      <c r="P355" s="224">
        <v>154939.07999999999</v>
      </c>
      <c r="Q355" s="224">
        <v>417370.65</v>
      </c>
    </row>
    <row r="356" spans="1:17" x14ac:dyDescent="0.35">
      <c r="A356" s="367"/>
      <c r="B356" s="367"/>
      <c r="C356" s="292" t="s">
        <v>331</v>
      </c>
      <c r="D356" s="286" t="s">
        <v>42</v>
      </c>
      <c r="E356" s="225">
        <v>10</v>
      </c>
      <c r="F356" s="224">
        <v>655935.63</v>
      </c>
      <c r="G356" s="224">
        <v>0</v>
      </c>
      <c r="H356" s="224">
        <v>0</v>
      </c>
      <c r="I356" s="224">
        <v>132127.20000000001</v>
      </c>
      <c r="J356" s="224">
        <v>109301.95</v>
      </c>
      <c r="K356" s="224">
        <v>5100</v>
      </c>
      <c r="L356" s="224">
        <v>0</v>
      </c>
      <c r="M356" s="224">
        <v>27994.39</v>
      </c>
      <c r="N356" s="224">
        <v>0</v>
      </c>
      <c r="O356" s="224">
        <v>12929.81</v>
      </c>
      <c r="P356" s="224">
        <v>65478.7</v>
      </c>
      <c r="Q356" s="224">
        <v>181588.88</v>
      </c>
    </row>
    <row r="357" spans="1:17" ht="15" thickBot="1" x14ac:dyDescent="0.4">
      <c r="A357" s="367"/>
      <c r="B357" s="368"/>
      <c r="C357" s="294" t="s">
        <v>246</v>
      </c>
      <c r="D357" s="287" t="s">
        <v>42</v>
      </c>
      <c r="E357" s="227">
        <v>13</v>
      </c>
      <c r="F357" s="228">
        <v>770200.74</v>
      </c>
      <c r="G357" s="228">
        <v>0</v>
      </c>
      <c r="H357" s="228">
        <v>0</v>
      </c>
      <c r="I357" s="228">
        <v>112552.8</v>
      </c>
      <c r="J357" s="228">
        <v>115600.63</v>
      </c>
      <c r="K357" s="228">
        <v>5700</v>
      </c>
      <c r="L357" s="228">
        <v>0</v>
      </c>
      <c r="M357" s="228">
        <v>6786.52</v>
      </c>
      <c r="N357" s="228">
        <v>0</v>
      </c>
      <c r="O357" s="228">
        <v>17926.95</v>
      </c>
      <c r="P357" s="228">
        <v>75169.36</v>
      </c>
      <c r="Q357" s="228">
        <v>208939.6</v>
      </c>
    </row>
    <row r="358" spans="1:17" x14ac:dyDescent="0.35">
      <c r="A358" s="367"/>
      <c r="B358" s="369">
        <v>2022</v>
      </c>
      <c r="C358" s="295" t="s">
        <v>347</v>
      </c>
      <c r="D358" s="285" t="s">
        <v>92</v>
      </c>
      <c r="E358" s="231">
        <v>7</v>
      </c>
      <c r="F358" s="230">
        <v>1306191.7799999998</v>
      </c>
      <c r="G358" s="230">
        <v>0</v>
      </c>
      <c r="H358" s="230">
        <v>0</v>
      </c>
      <c r="I358" s="230">
        <v>107091.6</v>
      </c>
      <c r="J358" s="230">
        <v>97095.41</v>
      </c>
      <c r="K358" s="230">
        <v>61200</v>
      </c>
      <c r="L358" s="230">
        <v>0</v>
      </c>
      <c r="M358" s="230">
        <v>223866.44</v>
      </c>
      <c r="N358" s="230">
        <v>0</v>
      </c>
      <c r="O358" s="230">
        <v>27654.05</v>
      </c>
      <c r="P358" s="230">
        <v>258288.87</v>
      </c>
      <c r="Q358" s="230">
        <v>244943.64157786849</v>
      </c>
    </row>
    <row r="359" spans="1:17" x14ac:dyDescent="0.35">
      <c r="A359" s="367"/>
      <c r="B359" s="367"/>
      <c r="C359" s="292" t="s">
        <v>348</v>
      </c>
      <c r="D359" s="286" t="s">
        <v>42</v>
      </c>
      <c r="E359" s="225">
        <v>6</v>
      </c>
      <c r="F359" s="224">
        <v>576479.62</v>
      </c>
      <c r="G359" s="224">
        <v>0</v>
      </c>
      <c r="H359" s="224">
        <v>0</v>
      </c>
      <c r="I359" s="224">
        <v>91792.8</v>
      </c>
      <c r="J359" s="224">
        <v>86634.96</v>
      </c>
      <c r="K359" s="224">
        <v>0</v>
      </c>
      <c r="L359" s="224">
        <v>0</v>
      </c>
      <c r="M359" s="224">
        <v>29828.75</v>
      </c>
      <c r="N359" s="224">
        <v>0</v>
      </c>
      <c r="O359" s="224">
        <v>22949.81</v>
      </c>
      <c r="P359" s="224">
        <v>56364.74</v>
      </c>
      <c r="Q359" s="224">
        <v>157224.70490778692</v>
      </c>
    </row>
    <row r="360" spans="1:17" x14ac:dyDescent="0.35">
      <c r="A360" s="367"/>
      <c r="B360" s="367"/>
      <c r="C360" s="292" t="s">
        <v>350</v>
      </c>
      <c r="D360" s="286" t="s">
        <v>42</v>
      </c>
      <c r="E360" s="225">
        <v>3</v>
      </c>
      <c r="F360" s="224">
        <v>331620.47999999998</v>
      </c>
      <c r="G360" s="224">
        <v>0</v>
      </c>
      <c r="H360" s="224">
        <v>0</v>
      </c>
      <c r="I360" s="224">
        <v>45896.4</v>
      </c>
      <c r="J360" s="224">
        <v>41593.33</v>
      </c>
      <c r="K360" s="224">
        <v>0</v>
      </c>
      <c r="L360" s="224">
        <v>0</v>
      </c>
      <c r="M360" s="224">
        <v>47122.559999999998</v>
      </c>
      <c r="N360" s="224">
        <v>0</v>
      </c>
      <c r="O360" s="224">
        <v>31031.38</v>
      </c>
      <c r="P360" s="224">
        <v>31723.17</v>
      </c>
      <c r="Q360" s="224">
        <v>77474.30603483606</v>
      </c>
    </row>
    <row r="361" spans="1:17" x14ac:dyDescent="0.35">
      <c r="A361" s="367"/>
      <c r="B361" s="367"/>
      <c r="C361" s="292" t="s">
        <v>330</v>
      </c>
      <c r="D361" s="286" t="s">
        <v>42</v>
      </c>
      <c r="E361" s="225">
        <v>17</v>
      </c>
      <c r="F361" s="224">
        <v>1644261.12</v>
      </c>
      <c r="G361" s="224">
        <v>0</v>
      </c>
      <c r="H361" s="224">
        <v>0</v>
      </c>
      <c r="I361" s="224">
        <v>260079.6</v>
      </c>
      <c r="J361" s="224">
        <v>264036.3</v>
      </c>
      <c r="K361" s="224">
        <v>0</v>
      </c>
      <c r="L361" s="224">
        <v>12900</v>
      </c>
      <c r="M361" s="224">
        <v>59097.599999999999</v>
      </c>
      <c r="N361" s="224">
        <v>0</v>
      </c>
      <c r="O361" s="224">
        <v>84707.08</v>
      </c>
      <c r="P361" s="224">
        <v>162205.26999999999</v>
      </c>
      <c r="Q361" s="224">
        <v>446945.58</v>
      </c>
    </row>
    <row r="362" spans="1:17" x14ac:dyDescent="0.35">
      <c r="A362" s="367"/>
      <c r="B362" s="367"/>
      <c r="C362" s="292" t="s">
        <v>331</v>
      </c>
      <c r="D362" s="286" t="s">
        <v>42</v>
      </c>
      <c r="E362" s="225">
        <v>9</v>
      </c>
      <c r="F362" s="224">
        <v>692509.84</v>
      </c>
      <c r="G362" s="224">
        <v>0</v>
      </c>
      <c r="H362" s="224">
        <v>0</v>
      </c>
      <c r="I362" s="224">
        <v>137689.20000000001</v>
      </c>
      <c r="J362" s="224">
        <v>112812.67</v>
      </c>
      <c r="K362" s="224">
        <v>7200</v>
      </c>
      <c r="L362" s="224">
        <v>12660</v>
      </c>
      <c r="M362" s="224">
        <v>0</v>
      </c>
      <c r="N362" s="224">
        <v>0</v>
      </c>
      <c r="O362" s="224">
        <v>11865.58</v>
      </c>
      <c r="P362" s="224">
        <v>69064.399999999994</v>
      </c>
      <c r="Q362" s="224">
        <v>194191.93</v>
      </c>
    </row>
    <row r="363" spans="1:17" ht="15" thickBot="1" x14ac:dyDescent="0.4">
      <c r="A363" s="367"/>
      <c r="B363" s="368"/>
      <c r="C363" s="294" t="s">
        <v>351</v>
      </c>
      <c r="D363" s="287" t="s">
        <v>42</v>
      </c>
      <c r="E363" s="227">
        <v>16</v>
      </c>
      <c r="F363" s="228">
        <v>1137891.6199999999</v>
      </c>
      <c r="G363" s="228">
        <v>0</v>
      </c>
      <c r="H363" s="228">
        <v>0</v>
      </c>
      <c r="I363" s="228">
        <v>137689.20000000001</v>
      </c>
      <c r="J363" s="228">
        <v>187593.68</v>
      </c>
      <c r="K363" s="228">
        <v>3600</v>
      </c>
      <c r="L363" s="228">
        <v>17260</v>
      </c>
      <c r="M363" s="228">
        <v>0</v>
      </c>
      <c r="N363" s="228">
        <v>0</v>
      </c>
      <c r="O363" s="228">
        <v>22573.42</v>
      </c>
      <c r="P363" s="228">
        <v>102557.42</v>
      </c>
      <c r="Q363" s="228">
        <v>324372.31</v>
      </c>
    </row>
    <row r="364" spans="1:17" x14ac:dyDescent="0.35">
      <c r="A364" s="367"/>
      <c r="B364" s="369">
        <v>2023</v>
      </c>
      <c r="C364" s="295" t="s">
        <v>347</v>
      </c>
      <c r="D364" s="285" t="s">
        <v>92</v>
      </c>
      <c r="E364" s="231">
        <v>7</v>
      </c>
      <c r="F364" s="230">
        <v>1343983.29</v>
      </c>
      <c r="G364" s="230">
        <v>0</v>
      </c>
      <c r="H364" s="230">
        <v>0</v>
      </c>
      <c r="I364" s="230">
        <v>215076.64</v>
      </c>
      <c r="J364" s="230">
        <v>101856.69</v>
      </c>
      <c r="K364" s="230">
        <v>50900</v>
      </c>
      <c r="L364" s="230">
        <v>0</v>
      </c>
      <c r="M364" s="230">
        <v>0</v>
      </c>
      <c r="N364" s="230">
        <v>85410.6</v>
      </c>
      <c r="O364" s="230">
        <v>30132.799999999999</v>
      </c>
      <c r="P364" s="230">
        <v>299772.53000000003</v>
      </c>
      <c r="Q364" s="230">
        <v>242156.98748975369</v>
      </c>
    </row>
    <row r="365" spans="1:17" x14ac:dyDescent="0.35">
      <c r="A365" s="367"/>
      <c r="B365" s="367"/>
      <c r="C365" s="292" t="s">
        <v>348</v>
      </c>
      <c r="D365" s="286" t="s">
        <v>42</v>
      </c>
      <c r="E365" s="225">
        <v>6</v>
      </c>
      <c r="F365" s="224">
        <v>671017.01</v>
      </c>
      <c r="G365" s="224">
        <v>0</v>
      </c>
      <c r="H365" s="224">
        <v>0</v>
      </c>
      <c r="I365" s="224">
        <v>154420.16</v>
      </c>
      <c r="J365" s="224">
        <v>96508.54</v>
      </c>
      <c r="K365" s="224">
        <v>0</v>
      </c>
      <c r="L365" s="224">
        <v>8300</v>
      </c>
      <c r="M365" s="224">
        <v>0</v>
      </c>
      <c r="N365" s="224">
        <v>0</v>
      </c>
      <c r="O365" s="224">
        <v>12910.53</v>
      </c>
      <c r="P365" s="224">
        <v>65239.67</v>
      </c>
      <c r="Q365" s="224">
        <v>192924.78848360656</v>
      </c>
    </row>
    <row r="366" spans="1:17" x14ac:dyDescent="0.35">
      <c r="A366" s="367"/>
      <c r="B366" s="367"/>
      <c r="C366" s="292" t="s">
        <v>349</v>
      </c>
      <c r="D366" s="286" t="s">
        <v>42</v>
      </c>
      <c r="E366" s="225">
        <v>3</v>
      </c>
      <c r="F366" s="224">
        <v>409603.02</v>
      </c>
      <c r="G366" s="224">
        <v>0</v>
      </c>
      <c r="H366" s="224">
        <v>0</v>
      </c>
      <c r="I366" s="224">
        <v>83444.510000000009</v>
      </c>
      <c r="J366" s="224">
        <v>59320.39</v>
      </c>
      <c r="K366" s="224">
        <v>0</v>
      </c>
      <c r="L366" s="224">
        <v>0</v>
      </c>
      <c r="M366" s="224">
        <v>0</v>
      </c>
      <c r="N366" s="224">
        <v>0</v>
      </c>
      <c r="O366" s="224">
        <v>5319.91</v>
      </c>
      <c r="P366" s="224">
        <v>39858.49</v>
      </c>
      <c r="Q366" s="224">
        <v>98881.67461065574</v>
      </c>
    </row>
    <row r="367" spans="1:17" x14ac:dyDescent="0.35">
      <c r="A367" s="367"/>
      <c r="B367" s="367"/>
      <c r="C367" s="292" t="s">
        <v>330</v>
      </c>
      <c r="D367" s="286" t="s">
        <v>42</v>
      </c>
      <c r="E367" s="225">
        <v>17</v>
      </c>
      <c r="F367" s="224">
        <v>1726669.18</v>
      </c>
      <c r="G367" s="224">
        <v>0</v>
      </c>
      <c r="H367" s="224">
        <v>0</v>
      </c>
      <c r="I367" s="224">
        <v>415399.49</v>
      </c>
      <c r="J367" s="224">
        <v>300936.3</v>
      </c>
      <c r="K367" s="224">
        <v>0</v>
      </c>
      <c r="L367" s="224">
        <v>0</v>
      </c>
      <c r="M367" s="224">
        <v>16718.02</v>
      </c>
      <c r="N367" s="224">
        <v>62692.56</v>
      </c>
      <c r="O367" s="224">
        <v>138913.99</v>
      </c>
      <c r="P367" s="224">
        <v>166481.84</v>
      </c>
      <c r="Q367" s="224">
        <v>491564.3</v>
      </c>
    </row>
    <row r="368" spans="1:17" x14ac:dyDescent="0.35">
      <c r="A368" s="367"/>
      <c r="B368" s="367"/>
      <c r="C368" s="292" t="s">
        <v>331</v>
      </c>
      <c r="D368" s="286" t="s">
        <v>42</v>
      </c>
      <c r="E368" s="225">
        <v>9</v>
      </c>
      <c r="F368" s="224">
        <v>718932.61</v>
      </c>
      <c r="G368" s="224">
        <v>0</v>
      </c>
      <c r="H368" s="224">
        <v>0</v>
      </c>
      <c r="I368" s="224">
        <v>214111.13999999998</v>
      </c>
      <c r="J368" s="224">
        <v>119121.32</v>
      </c>
      <c r="K368" s="224">
        <v>7200</v>
      </c>
      <c r="L368" s="224">
        <v>0</v>
      </c>
      <c r="M368" s="224">
        <v>0</v>
      </c>
      <c r="N368" s="224">
        <v>0</v>
      </c>
      <c r="O368" s="224">
        <v>11550.93</v>
      </c>
      <c r="P368" s="224">
        <v>68622.63</v>
      </c>
      <c r="Q368" s="224">
        <v>213236.66</v>
      </c>
    </row>
    <row r="369" spans="1:17" ht="15" thickBot="1" x14ac:dyDescent="0.4">
      <c r="A369" s="367"/>
      <c r="B369" s="368"/>
      <c r="C369" s="294" t="s">
        <v>351</v>
      </c>
      <c r="D369" s="287" t="s">
        <v>42</v>
      </c>
      <c r="E369" s="227">
        <v>27</v>
      </c>
      <c r="F369" s="228">
        <v>1464424.49</v>
      </c>
      <c r="G369" s="228">
        <v>0</v>
      </c>
      <c r="H369" s="228">
        <v>0</v>
      </c>
      <c r="I369" s="228">
        <v>309853.5</v>
      </c>
      <c r="J369" s="228">
        <v>238346.37</v>
      </c>
      <c r="K369" s="228">
        <v>0</v>
      </c>
      <c r="L369" s="228">
        <v>15600</v>
      </c>
      <c r="M369" s="228">
        <v>0</v>
      </c>
      <c r="N369" s="228">
        <v>0</v>
      </c>
      <c r="O369" s="228">
        <v>86193.39</v>
      </c>
      <c r="P369" s="228">
        <v>143945.99</v>
      </c>
      <c r="Q369" s="228">
        <v>417384.44</v>
      </c>
    </row>
    <row r="370" spans="1:17" x14ac:dyDescent="0.35">
      <c r="A370" s="367"/>
      <c r="B370" s="369">
        <v>2024</v>
      </c>
      <c r="C370" s="295" t="s">
        <v>347</v>
      </c>
      <c r="D370" s="285" t="s">
        <v>92</v>
      </c>
      <c r="E370" s="231">
        <v>6</v>
      </c>
      <c r="F370" s="230">
        <v>1427886.56</v>
      </c>
      <c r="G370" s="230">
        <v>0</v>
      </c>
      <c r="H370" s="230">
        <v>0</v>
      </c>
      <c r="I370" s="230">
        <v>132258.44999999998</v>
      </c>
      <c r="J370" s="230">
        <v>101254.68</v>
      </c>
      <c r="K370" s="230">
        <v>48900</v>
      </c>
      <c r="L370" s="230">
        <v>8000</v>
      </c>
      <c r="M370" s="230">
        <v>0</v>
      </c>
      <c r="N370" s="230">
        <v>0</v>
      </c>
      <c r="O370" s="230">
        <v>66067.92</v>
      </c>
      <c r="P370" s="230">
        <v>173409.36</v>
      </c>
      <c r="Q370" s="230">
        <v>261080.46885930811</v>
      </c>
    </row>
    <row r="371" spans="1:17" x14ac:dyDescent="0.35">
      <c r="A371" s="367"/>
      <c r="B371" s="367"/>
      <c r="C371" s="292" t="s">
        <v>348</v>
      </c>
      <c r="D371" s="286" t="s">
        <v>42</v>
      </c>
      <c r="E371" s="225">
        <v>6</v>
      </c>
      <c r="F371" s="224">
        <v>730228.01</v>
      </c>
      <c r="G371" s="224">
        <v>0</v>
      </c>
      <c r="H371" s="224">
        <v>0</v>
      </c>
      <c r="I371" s="224">
        <v>106995.6</v>
      </c>
      <c r="J371" s="224">
        <v>112375.92</v>
      </c>
      <c r="K371" s="224">
        <v>0</v>
      </c>
      <c r="L371" s="224">
        <v>0</v>
      </c>
      <c r="M371" s="224">
        <v>32934.68</v>
      </c>
      <c r="N371" s="224">
        <v>0</v>
      </c>
      <c r="O371" s="224">
        <v>35497.22</v>
      </c>
      <c r="P371" s="224">
        <v>71621.350000000006</v>
      </c>
      <c r="Q371" s="224">
        <v>197897.41292033589</v>
      </c>
    </row>
    <row r="372" spans="1:17" x14ac:dyDescent="0.35">
      <c r="A372" s="367"/>
      <c r="B372" s="367"/>
      <c r="C372" s="292" t="s">
        <v>349</v>
      </c>
      <c r="D372" s="286" t="s">
        <v>42</v>
      </c>
      <c r="E372" s="225">
        <v>3</v>
      </c>
      <c r="F372" s="224">
        <v>457253.43</v>
      </c>
      <c r="G372" s="224">
        <v>0</v>
      </c>
      <c r="H372" s="224">
        <v>0</v>
      </c>
      <c r="I372" s="224">
        <v>53497.8</v>
      </c>
      <c r="J372" s="224">
        <v>84643.67</v>
      </c>
      <c r="K372" s="224">
        <v>0</v>
      </c>
      <c r="L372" s="224">
        <v>11000</v>
      </c>
      <c r="M372" s="224">
        <v>0</v>
      </c>
      <c r="N372" s="224">
        <v>0</v>
      </c>
      <c r="O372" s="224">
        <v>9540.56</v>
      </c>
      <c r="P372" s="224">
        <v>46061.25</v>
      </c>
      <c r="Q372" s="224">
        <v>106798.89904157282</v>
      </c>
    </row>
    <row r="373" spans="1:17" x14ac:dyDescent="0.35">
      <c r="A373" s="367"/>
      <c r="B373" s="367"/>
      <c r="C373" s="292" t="s">
        <v>330</v>
      </c>
      <c r="D373" s="286" t="s">
        <v>42</v>
      </c>
      <c r="E373" s="225">
        <v>16</v>
      </c>
      <c r="F373" s="224">
        <v>1795672.44</v>
      </c>
      <c r="G373" s="224">
        <v>0</v>
      </c>
      <c r="H373" s="224">
        <v>0</v>
      </c>
      <c r="I373" s="224">
        <v>260058.75</v>
      </c>
      <c r="J373" s="224">
        <v>301904.90000000002</v>
      </c>
      <c r="K373" s="224">
        <v>0</v>
      </c>
      <c r="L373" s="224">
        <v>9800</v>
      </c>
      <c r="M373" s="224">
        <v>91657.77</v>
      </c>
      <c r="N373" s="224">
        <v>128165.52</v>
      </c>
      <c r="O373" s="224">
        <v>54369.33</v>
      </c>
      <c r="P373" s="224">
        <v>176269.32</v>
      </c>
      <c r="Q373" s="224">
        <v>487847.29</v>
      </c>
    </row>
    <row r="374" spans="1:17" x14ac:dyDescent="0.35">
      <c r="A374" s="367"/>
      <c r="B374" s="367"/>
      <c r="C374" s="292" t="s">
        <v>331</v>
      </c>
      <c r="D374" s="286" t="s">
        <v>42</v>
      </c>
      <c r="E374" s="225">
        <v>10</v>
      </c>
      <c r="F374" s="224">
        <v>953215.09</v>
      </c>
      <c r="G374" s="224">
        <v>0</v>
      </c>
      <c r="H374" s="224">
        <v>0</v>
      </c>
      <c r="I374" s="224">
        <v>178326</v>
      </c>
      <c r="J374" s="224">
        <v>159614.91</v>
      </c>
      <c r="K374" s="224">
        <v>10800</v>
      </c>
      <c r="L374" s="224">
        <v>11000</v>
      </c>
      <c r="M374" s="224">
        <v>0</v>
      </c>
      <c r="N374" s="224">
        <v>0</v>
      </c>
      <c r="O374" s="224">
        <v>35019.1</v>
      </c>
      <c r="P374" s="224">
        <v>90590.37</v>
      </c>
      <c r="Q374" s="224">
        <v>263497.53000000003</v>
      </c>
    </row>
    <row r="375" spans="1:17" ht="15" thickBot="1" x14ac:dyDescent="0.4">
      <c r="A375" s="367"/>
      <c r="B375" s="368"/>
      <c r="C375" s="294" t="s">
        <v>351</v>
      </c>
      <c r="D375" s="287" t="s">
        <v>42</v>
      </c>
      <c r="E375" s="227">
        <v>35</v>
      </c>
      <c r="F375" s="228">
        <v>2208508.21</v>
      </c>
      <c r="G375" s="228">
        <v>0</v>
      </c>
      <c r="H375" s="228">
        <v>0</v>
      </c>
      <c r="I375" s="228">
        <v>243712.2</v>
      </c>
      <c r="J375" s="228">
        <v>350280.5</v>
      </c>
      <c r="K375" s="228">
        <v>300</v>
      </c>
      <c r="L375" s="228">
        <v>10000</v>
      </c>
      <c r="M375" s="228">
        <v>0</v>
      </c>
      <c r="N375" s="228">
        <v>0</v>
      </c>
      <c r="O375" s="228">
        <v>131175.47</v>
      </c>
      <c r="P375" s="228">
        <v>211316.22</v>
      </c>
      <c r="Q375" s="228">
        <v>580596.83000000007</v>
      </c>
    </row>
    <row r="376" spans="1:17" x14ac:dyDescent="0.35">
      <c r="A376" s="367"/>
      <c r="B376" s="366">
        <v>2025</v>
      </c>
      <c r="C376" s="293" t="s">
        <v>347</v>
      </c>
      <c r="D376" s="288" t="s">
        <v>92</v>
      </c>
      <c r="E376" s="236">
        <v>7</v>
      </c>
      <c r="F376" s="235">
        <v>1072980.5</v>
      </c>
      <c r="G376" s="235">
        <v>0</v>
      </c>
      <c r="H376" s="235">
        <v>0</v>
      </c>
      <c r="I376" s="235">
        <v>265077.69</v>
      </c>
      <c r="J376" s="235">
        <v>60609.97</v>
      </c>
      <c r="K376" s="235">
        <v>24100</v>
      </c>
      <c r="L376" s="235">
        <v>0</v>
      </c>
      <c r="M376" s="235">
        <v>31630.75</v>
      </c>
      <c r="N376" s="235">
        <v>0</v>
      </c>
      <c r="O376" s="235">
        <v>159998.57999999999</v>
      </c>
      <c r="P376" s="235">
        <v>64082.79</v>
      </c>
      <c r="Q376" s="235">
        <v>245924.187745901</v>
      </c>
    </row>
    <row r="377" spans="1:17" x14ac:dyDescent="0.35">
      <c r="A377" s="367"/>
      <c r="B377" s="367"/>
      <c r="C377" s="292" t="s">
        <v>352</v>
      </c>
      <c r="D377" s="286" t="s">
        <v>20</v>
      </c>
      <c r="E377" s="225">
        <v>6</v>
      </c>
      <c r="F377" s="224">
        <v>689949.26</v>
      </c>
      <c r="G377" s="224">
        <v>0</v>
      </c>
      <c r="H377" s="224">
        <v>0</v>
      </c>
      <c r="I377" s="224">
        <v>81284.850000000006</v>
      </c>
      <c r="J377" s="224">
        <v>151605.32</v>
      </c>
      <c r="K377" s="224">
        <v>56900</v>
      </c>
      <c r="L377" s="224">
        <v>0</v>
      </c>
      <c r="M377" s="224">
        <v>0</v>
      </c>
      <c r="N377" s="224">
        <v>106021.56</v>
      </c>
      <c r="O377" s="224">
        <v>17952.599999999999</v>
      </c>
      <c r="P377" s="224">
        <v>0</v>
      </c>
      <c r="Q377" s="224">
        <v>189873.51895491802</v>
      </c>
    </row>
    <row r="378" spans="1:17" x14ac:dyDescent="0.35">
      <c r="A378" s="367"/>
      <c r="B378" s="367"/>
      <c r="C378" s="292" t="s">
        <v>348</v>
      </c>
      <c r="D378" s="286" t="s">
        <v>20</v>
      </c>
      <c r="E378" s="225">
        <v>6</v>
      </c>
      <c r="F378" s="224">
        <v>675547.17</v>
      </c>
      <c r="G378" s="224">
        <v>0</v>
      </c>
      <c r="H378" s="224">
        <v>0</v>
      </c>
      <c r="I378" s="224">
        <v>85563</v>
      </c>
      <c r="J378" s="224">
        <v>101706.95</v>
      </c>
      <c r="K378" s="224">
        <v>500</v>
      </c>
      <c r="L378" s="224">
        <v>1500</v>
      </c>
      <c r="M378" s="224">
        <v>0</v>
      </c>
      <c r="N378" s="224">
        <v>0</v>
      </c>
      <c r="O378" s="224">
        <v>26519.649999999998</v>
      </c>
      <c r="P378" s="224">
        <v>0</v>
      </c>
      <c r="Q378" s="224">
        <v>167601.64368367216</v>
      </c>
    </row>
    <row r="379" spans="1:17" x14ac:dyDescent="0.35">
      <c r="A379" s="367"/>
      <c r="B379" s="367"/>
      <c r="C379" s="292" t="s">
        <v>349</v>
      </c>
      <c r="D379" s="286" t="s">
        <v>20</v>
      </c>
      <c r="E379" s="225">
        <v>4</v>
      </c>
      <c r="F379" s="224">
        <v>509682.41</v>
      </c>
      <c r="G379" s="224">
        <v>0</v>
      </c>
      <c r="H379" s="224">
        <v>0</v>
      </c>
      <c r="I379" s="224">
        <v>42781.5</v>
      </c>
      <c r="J379" s="224">
        <v>80159.72</v>
      </c>
      <c r="K379" s="224">
        <v>0</v>
      </c>
      <c r="L379" s="224">
        <v>750</v>
      </c>
      <c r="M379" s="224">
        <v>0</v>
      </c>
      <c r="N379" s="224">
        <v>0</v>
      </c>
      <c r="O379" s="224">
        <v>12099.98</v>
      </c>
      <c r="P379" s="224">
        <v>0</v>
      </c>
      <c r="Q379" s="224">
        <v>117508.96733606557</v>
      </c>
    </row>
    <row r="380" spans="1:17" x14ac:dyDescent="0.35">
      <c r="A380" s="367"/>
      <c r="B380" s="367"/>
      <c r="C380" s="292" t="s">
        <v>330</v>
      </c>
      <c r="D380" s="286" t="s">
        <v>20</v>
      </c>
      <c r="E380" s="225">
        <v>12</v>
      </c>
      <c r="F380" s="224">
        <v>1373178.8499999999</v>
      </c>
      <c r="G380" s="224">
        <v>0</v>
      </c>
      <c r="H380" s="224">
        <v>0</v>
      </c>
      <c r="I380" s="224">
        <v>171126</v>
      </c>
      <c r="J380" s="224">
        <v>226495.31</v>
      </c>
      <c r="K380" s="224">
        <v>0</v>
      </c>
      <c r="L380" s="224">
        <v>750</v>
      </c>
      <c r="M380" s="224">
        <v>42188.59</v>
      </c>
      <c r="N380" s="224">
        <v>0</v>
      </c>
      <c r="O380" s="224">
        <v>36165.65</v>
      </c>
      <c r="P380" s="224">
        <v>0</v>
      </c>
      <c r="Q380" s="224">
        <v>353444.70999999996</v>
      </c>
    </row>
    <row r="381" spans="1:17" x14ac:dyDescent="0.35">
      <c r="A381" s="367"/>
      <c r="B381" s="367"/>
      <c r="C381" s="292" t="s">
        <v>331</v>
      </c>
      <c r="D381" s="286" t="s">
        <v>20</v>
      </c>
      <c r="E381" s="225">
        <v>8</v>
      </c>
      <c r="F381" s="224">
        <v>769107.9</v>
      </c>
      <c r="G381" s="224">
        <v>0</v>
      </c>
      <c r="H381" s="224">
        <v>0</v>
      </c>
      <c r="I381" s="224">
        <v>114084</v>
      </c>
      <c r="J381" s="224">
        <v>120322.13</v>
      </c>
      <c r="K381" s="224">
        <v>3900</v>
      </c>
      <c r="L381" s="224">
        <v>1200</v>
      </c>
      <c r="M381" s="224">
        <v>18807.48</v>
      </c>
      <c r="N381" s="224">
        <v>0</v>
      </c>
      <c r="O381" s="224">
        <v>13859.77</v>
      </c>
      <c r="P381" s="224">
        <v>0</v>
      </c>
      <c r="Q381" s="224">
        <v>191420.39</v>
      </c>
    </row>
    <row r="382" spans="1:17" ht="15" thickBot="1" x14ac:dyDescent="0.4">
      <c r="A382" s="368"/>
      <c r="B382" s="368"/>
      <c r="C382" s="294" t="s">
        <v>351</v>
      </c>
      <c r="D382" s="287" t="s">
        <v>20</v>
      </c>
      <c r="E382" s="227">
        <v>56</v>
      </c>
      <c r="F382" s="228">
        <v>3275545.13</v>
      </c>
      <c r="G382" s="228">
        <v>0</v>
      </c>
      <c r="H382" s="228">
        <v>0</v>
      </c>
      <c r="I382" s="228">
        <v>245280.6</v>
      </c>
      <c r="J382" s="228">
        <v>495225.73</v>
      </c>
      <c r="K382" s="228">
        <v>4200</v>
      </c>
      <c r="L382" s="228">
        <v>1200</v>
      </c>
      <c r="M382" s="228">
        <v>28211.21</v>
      </c>
      <c r="N382" s="228">
        <v>0</v>
      </c>
      <c r="O382" s="228">
        <v>123785.87</v>
      </c>
      <c r="P382" s="228">
        <v>0</v>
      </c>
      <c r="Q382" s="228">
        <v>774404.41</v>
      </c>
    </row>
    <row r="383" spans="1:17" x14ac:dyDescent="0.35">
      <c r="A383" s="369" t="s">
        <v>353</v>
      </c>
      <c r="B383" s="369">
        <v>2020</v>
      </c>
      <c r="C383" s="295" t="s">
        <v>354</v>
      </c>
      <c r="D383" s="285" t="s">
        <v>102</v>
      </c>
      <c r="E383" s="231">
        <v>3</v>
      </c>
      <c r="F383" s="230">
        <v>680840.4</v>
      </c>
      <c r="G383" s="230">
        <v>0</v>
      </c>
      <c r="H383" s="230">
        <v>0</v>
      </c>
      <c r="I383" s="230">
        <v>0</v>
      </c>
      <c r="J383" s="230">
        <v>34396.300000000003</v>
      </c>
      <c r="K383" s="230">
        <v>0</v>
      </c>
      <c r="L383" s="230">
        <v>0</v>
      </c>
      <c r="M383" s="230">
        <v>63338.98</v>
      </c>
      <c r="N383" s="230">
        <v>0</v>
      </c>
      <c r="O383" s="230">
        <v>0</v>
      </c>
      <c r="P383" s="230">
        <v>23545.360000000001</v>
      </c>
      <c r="Q383" s="230">
        <v>143175.96</v>
      </c>
    </row>
    <row r="384" spans="1:17" x14ac:dyDescent="0.35">
      <c r="A384" s="367"/>
      <c r="B384" s="367"/>
      <c r="C384" s="292" t="s">
        <v>355</v>
      </c>
      <c r="D384" s="286" t="s">
        <v>20</v>
      </c>
      <c r="E384" s="225">
        <v>4</v>
      </c>
      <c r="F384" s="224">
        <v>606765.84</v>
      </c>
      <c r="G384" s="224">
        <v>0</v>
      </c>
      <c r="H384" s="224">
        <v>0</v>
      </c>
      <c r="I384" s="224">
        <v>0</v>
      </c>
      <c r="J384" s="224">
        <v>121353.16</v>
      </c>
      <c r="K384" s="224">
        <v>0</v>
      </c>
      <c r="L384" s="224">
        <v>0</v>
      </c>
      <c r="M384" s="224">
        <v>7085.38</v>
      </c>
      <c r="N384" s="224">
        <v>0</v>
      </c>
      <c r="O384" s="224">
        <v>0</v>
      </c>
      <c r="P384" s="224">
        <v>49254.76</v>
      </c>
      <c r="Q384" s="224">
        <v>150655.03</v>
      </c>
    </row>
    <row r="385" spans="1:17" x14ac:dyDescent="0.35">
      <c r="A385" s="367"/>
      <c r="B385" s="367"/>
      <c r="C385" s="292" t="s">
        <v>110</v>
      </c>
      <c r="D385" s="286" t="s">
        <v>20</v>
      </c>
      <c r="E385" s="225">
        <v>53</v>
      </c>
      <c r="F385" s="224">
        <v>5356545</v>
      </c>
      <c r="G385" s="224">
        <v>0</v>
      </c>
      <c r="H385" s="224">
        <v>0</v>
      </c>
      <c r="I385" s="224">
        <v>0</v>
      </c>
      <c r="J385" s="224">
        <v>1071308.96</v>
      </c>
      <c r="K385" s="224">
        <v>0</v>
      </c>
      <c r="L385" s="224">
        <v>0</v>
      </c>
      <c r="M385" s="224">
        <v>134686.57999999999</v>
      </c>
      <c r="N385" s="224">
        <v>0</v>
      </c>
      <c r="O385" s="224">
        <v>0</v>
      </c>
      <c r="P385" s="224">
        <v>523464.01</v>
      </c>
      <c r="Q385" s="224">
        <v>1347165.46</v>
      </c>
    </row>
    <row r="386" spans="1:17" x14ac:dyDescent="0.35">
      <c r="A386" s="367"/>
      <c r="B386" s="367"/>
      <c r="C386" s="292" t="s">
        <v>348</v>
      </c>
      <c r="D386" s="286" t="s">
        <v>20</v>
      </c>
      <c r="E386" s="225">
        <v>3</v>
      </c>
      <c r="F386" s="224">
        <v>363286.44</v>
      </c>
      <c r="G386" s="224">
        <v>0</v>
      </c>
      <c r="H386" s="224">
        <v>0</v>
      </c>
      <c r="I386" s="224">
        <v>0</v>
      </c>
      <c r="J386" s="224">
        <v>72657.3</v>
      </c>
      <c r="K386" s="224">
        <v>0</v>
      </c>
      <c r="L386" s="224">
        <v>0</v>
      </c>
      <c r="M386" s="224">
        <v>30273.88</v>
      </c>
      <c r="N386" s="224">
        <v>0</v>
      </c>
      <c r="O386" s="224">
        <v>0</v>
      </c>
      <c r="P386" s="224">
        <v>36609.19</v>
      </c>
      <c r="Q386" s="224">
        <v>91580.76</v>
      </c>
    </row>
    <row r="387" spans="1:17" ht="15" thickBot="1" x14ac:dyDescent="0.4">
      <c r="A387" s="367"/>
      <c r="B387" s="368"/>
      <c r="C387" s="294" t="s">
        <v>350</v>
      </c>
      <c r="D387" s="287" t="s">
        <v>20</v>
      </c>
      <c r="E387" s="227">
        <v>4</v>
      </c>
      <c r="F387" s="228">
        <v>337521.6</v>
      </c>
      <c r="G387" s="228">
        <v>0</v>
      </c>
      <c r="H387" s="228">
        <v>0</v>
      </c>
      <c r="I387" s="228">
        <v>0</v>
      </c>
      <c r="J387" s="228">
        <v>67504.320000000007</v>
      </c>
      <c r="K387" s="228">
        <v>0</v>
      </c>
      <c r="L387" s="228">
        <v>0</v>
      </c>
      <c r="M387" s="228">
        <v>0</v>
      </c>
      <c r="N387" s="228">
        <v>6183.6</v>
      </c>
      <c r="O387" s="228">
        <v>0</v>
      </c>
      <c r="P387" s="228">
        <v>33403.9</v>
      </c>
      <c r="Q387" s="228">
        <v>84967.69</v>
      </c>
    </row>
    <row r="388" spans="1:17" x14ac:dyDescent="0.35">
      <c r="A388" s="367"/>
      <c r="B388" s="369">
        <v>2021</v>
      </c>
      <c r="C388" s="295" t="s">
        <v>354</v>
      </c>
      <c r="D388" s="285" t="s">
        <v>102</v>
      </c>
      <c r="E388" s="231">
        <v>3</v>
      </c>
      <c r="F388" s="230">
        <v>717334.8</v>
      </c>
      <c r="G388" s="230">
        <v>0</v>
      </c>
      <c r="H388" s="230">
        <v>0</v>
      </c>
      <c r="I388" s="230">
        <v>0</v>
      </c>
      <c r="J388" s="230">
        <v>36240</v>
      </c>
      <c r="K388" s="230">
        <v>0</v>
      </c>
      <c r="L388" s="230">
        <v>0</v>
      </c>
      <c r="M388" s="230">
        <v>36240</v>
      </c>
      <c r="N388" s="230">
        <v>0</v>
      </c>
      <c r="O388" s="230">
        <v>0</v>
      </c>
      <c r="P388" s="230">
        <v>21003.72</v>
      </c>
      <c r="Q388" s="230">
        <v>150113.31</v>
      </c>
    </row>
    <row r="389" spans="1:17" x14ac:dyDescent="0.35">
      <c r="A389" s="367"/>
      <c r="B389" s="367"/>
      <c r="C389" s="292" t="s">
        <v>355</v>
      </c>
      <c r="D389" s="286" t="s">
        <v>20</v>
      </c>
      <c r="E389" s="225">
        <v>7</v>
      </c>
      <c r="F389" s="224">
        <v>1024085.16</v>
      </c>
      <c r="G389" s="224">
        <v>0</v>
      </c>
      <c r="H389" s="224">
        <v>0</v>
      </c>
      <c r="I389" s="224">
        <v>0</v>
      </c>
      <c r="J389" s="224">
        <v>204817.03</v>
      </c>
      <c r="K389" s="224">
        <v>0</v>
      </c>
      <c r="L389" s="224">
        <v>0</v>
      </c>
      <c r="M389" s="224">
        <v>41126.28</v>
      </c>
      <c r="N389" s="224">
        <v>0</v>
      </c>
      <c r="O389" s="224">
        <v>0</v>
      </c>
      <c r="P389" s="224">
        <v>83237.899999999994</v>
      </c>
      <c r="Q389" s="224">
        <v>33932.839999999997</v>
      </c>
    </row>
    <row r="390" spans="1:17" x14ac:dyDescent="0.35">
      <c r="A390" s="367"/>
      <c r="B390" s="367"/>
      <c r="C390" s="292" t="s">
        <v>110</v>
      </c>
      <c r="D390" s="286" t="s">
        <v>20</v>
      </c>
      <c r="E390" s="225">
        <v>54</v>
      </c>
      <c r="F390" s="224">
        <v>5713568.2800000003</v>
      </c>
      <c r="G390" s="224">
        <v>0</v>
      </c>
      <c r="H390" s="224">
        <v>0</v>
      </c>
      <c r="I390" s="224">
        <v>0</v>
      </c>
      <c r="J390" s="224">
        <v>1142713.6599999999</v>
      </c>
      <c r="K390" s="224">
        <v>0</v>
      </c>
      <c r="L390" s="224">
        <v>0</v>
      </c>
      <c r="M390" s="224">
        <v>100915.52</v>
      </c>
      <c r="N390" s="224">
        <v>0</v>
      </c>
      <c r="O390" s="224">
        <v>0</v>
      </c>
      <c r="P390" s="224">
        <v>522781.01</v>
      </c>
      <c r="Q390" s="224">
        <v>1430062.37</v>
      </c>
    </row>
    <row r="391" spans="1:17" x14ac:dyDescent="0.35">
      <c r="A391" s="367"/>
      <c r="B391" s="367"/>
      <c r="C391" s="292" t="s">
        <v>348</v>
      </c>
      <c r="D391" s="286" t="s">
        <v>20</v>
      </c>
      <c r="E391" s="225">
        <v>3</v>
      </c>
      <c r="F391" s="224">
        <v>382759.56</v>
      </c>
      <c r="G391" s="224">
        <v>0</v>
      </c>
      <c r="H391" s="224">
        <v>0</v>
      </c>
      <c r="I391" s="224">
        <v>0</v>
      </c>
      <c r="J391" s="224">
        <v>76551.89</v>
      </c>
      <c r="K391" s="224">
        <v>0</v>
      </c>
      <c r="L391" s="224">
        <v>0</v>
      </c>
      <c r="M391" s="224">
        <v>12758.65</v>
      </c>
      <c r="N391" s="224">
        <v>0</v>
      </c>
      <c r="O391" s="224">
        <v>0</v>
      </c>
      <c r="P391" s="224">
        <v>38860.699999999997</v>
      </c>
      <c r="Q391" s="224">
        <v>96545.77</v>
      </c>
    </row>
    <row r="392" spans="1:17" ht="15" thickBot="1" x14ac:dyDescent="0.4">
      <c r="A392" s="367"/>
      <c r="B392" s="368"/>
      <c r="C392" s="294" t="s">
        <v>350</v>
      </c>
      <c r="D392" s="287" t="s">
        <v>20</v>
      </c>
      <c r="E392" s="227">
        <v>6</v>
      </c>
      <c r="F392" s="228">
        <v>479806.79</v>
      </c>
      <c r="G392" s="228">
        <v>0</v>
      </c>
      <c r="H392" s="228">
        <v>0</v>
      </c>
      <c r="I392" s="228">
        <v>0</v>
      </c>
      <c r="J392" s="228">
        <v>95961.35</v>
      </c>
      <c r="K392" s="228">
        <v>0</v>
      </c>
      <c r="L392" s="228">
        <v>0</v>
      </c>
      <c r="M392" s="228">
        <v>10247.64</v>
      </c>
      <c r="N392" s="228">
        <v>0</v>
      </c>
      <c r="O392" s="228">
        <v>0</v>
      </c>
      <c r="P392" s="228">
        <v>37433.370000000003</v>
      </c>
      <c r="Q392" s="228">
        <v>118838.45</v>
      </c>
    </row>
    <row r="393" spans="1:17" x14ac:dyDescent="0.35">
      <c r="A393" s="367"/>
      <c r="B393" s="369">
        <v>2022</v>
      </c>
      <c r="C393" s="295" t="s">
        <v>354</v>
      </c>
      <c r="D393" s="285" t="s">
        <v>102</v>
      </c>
      <c r="E393" s="231">
        <v>3</v>
      </c>
      <c r="F393" s="230">
        <v>789046.32</v>
      </c>
      <c r="G393" s="230">
        <v>0</v>
      </c>
      <c r="H393" s="230">
        <v>0</v>
      </c>
      <c r="I393" s="230">
        <v>0</v>
      </c>
      <c r="J393" s="230">
        <v>39862.9</v>
      </c>
      <c r="K393" s="230">
        <v>0</v>
      </c>
      <c r="L393" s="230">
        <v>0</v>
      </c>
      <c r="M393" s="230">
        <v>0</v>
      </c>
      <c r="N393" s="230">
        <v>0</v>
      </c>
      <c r="O393" s="230">
        <v>0</v>
      </c>
      <c r="P393" s="230">
        <v>9939.15</v>
      </c>
      <c r="Q393" s="230">
        <v>162568.81</v>
      </c>
    </row>
    <row r="394" spans="1:17" x14ac:dyDescent="0.35">
      <c r="A394" s="367"/>
      <c r="B394" s="367"/>
      <c r="C394" s="292" t="s">
        <v>355</v>
      </c>
      <c r="D394" s="286" t="s">
        <v>20</v>
      </c>
      <c r="E394" s="225">
        <v>6</v>
      </c>
      <c r="F394" s="224">
        <v>1030910.88</v>
      </c>
      <c r="G394" s="224">
        <v>0</v>
      </c>
      <c r="H394" s="224">
        <v>0</v>
      </c>
      <c r="I394" s="224">
        <v>0</v>
      </c>
      <c r="J394" s="224">
        <v>206182.17</v>
      </c>
      <c r="K394" s="224">
        <v>0</v>
      </c>
      <c r="L394" s="224">
        <v>0</v>
      </c>
      <c r="M394" s="224">
        <v>0</v>
      </c>
      <c r="N394" s="224">
        <v>0</v>
      </c>
      <c r="O394" s="224">
        <v>0</v>
      </c>
      <c r="P394" s="224">
        <v>86803.63</v>
      </c>
      <c r="Q394" s="224">
        <v>256571.17</v>
      </c>
    </row>
    <row r="395" spans="1:17" x14ac:dyDescent="0.35">
      <c r="A395" s="367"/>
      <c r="B395" s="367"/>
      <c r="C395" s="292" t="s">
        <v>110</v>
      </c>
      <c r="D395" s="286" t="s">
        <v>20</v>
      </c>
      <c r="E395" s="225">
        <v>56</v>
      </c>
      <c r="F395" s="224">
        <v>6602758.0800000001</v>
      </c>
      <c r="G395" s="224">
        <v>0</v>
      </c>
      <c r="H395" s="224">
        <v>0</v>
      </c>
      <c r="I395" s="224">
        <v>0</v>
      </c>
      <c r="J395" s="224">
        <v>1320551.69</v>
      </c>
      <c r="K395" s="224">
        <v>0</v>
      </c>
      <c r="L395" s="224">
        <v>0</v>
      </c>
      <c r="M395" s="224">
        <v>114736.48</v>
      </c>
      <c r="N395" s="224">
        <v>162736.17000000001</v>
      </c>
      <c r="O395" s="224">
        <v>0</v>
      </c>
      <c r="P395" s="224">
        <v>593331.52</v>
      </c>
      <c r="Q395" s="224">
        <v>1650525.06</v>
      </c>
    </row>
    <row r="396" spans="1:17" x14ac:dyDescent="0.35">
      <c r="A396" s="367"/>
      <c r="B396" s="367"/>
      <c r="C396" s="292" t="s">
        <v>348</v>
      </c>
      <c r="D396" s="286" t="s">
        <v>20</v>
      </c>
      <c r="E396" s="225">
        <v>5</v>
      </c>
      <c r="F396" s="224">
        <v>689762.15</v>
      </c>
      <c r="G396" s="224">
        <v>0</v>
      </c>
      <c r="H396" s="224">
        <v>0</v>
      </c>
      <c r="I396" s="224">
        <v>0</v>
      </c>
      <c r="J396" s="224">
        <v>137952.42000000001</v>
      </c>
      <c r="K396" s="224">
        <v>0</v>
      </c>
      <c r="L396" s="224">
        <v>0</v>
      </c>
      <c r="M396" s="224">
        <v>0</v>
      </c>
      <c r="N396" s="224">
        <v>0</v>
      </c>
      <c r="O396" s="224">
        <v>0</v>
      </c>
      <c r="P396" s="224">
        <v>67079.91</v>
      </c>
      <c r="Q396" s="224">
        <v>173411.17</v>
      </c>
    </row>
    <row r="397" spans="1:17" ht="15" thickBot="1" x14ac:dyDescent="0.4">
      <c r="A397" s="367"/>
      <c r="B397" s="368"/>
      <c r="C397" s="294" t="s">
        <v>350</v>
      </c>
      <c r="D397" s="287" t="s">
        <v>20</v>
      </c>
      <c r="E397" s="227">
        <v>6</v>
      </c>
      <c r="F397" s="228">
        <v>544195.68000000005</v>
      </c>
      <c r="G397" s="228">
        <v>0</v>
      </c>
      <c r="H397" s="228">
        <v>0</v>
      </c>
      <c r="I397" s="228">
        <v>0</v>
      </c>
      <c r="J397" s="228">
        <v>108339.13</v>
      </c>
      <c r="K397" s="228">
        <v>0</v>
      </c>
      <c r="L397" s="228">
        <v>0</v>
      </c>
      <c r="M397" s="228">
        <v>0</v>
      </c>
      <c r="N397" s="228">
        <v>0</v>
      </c>
      <c r="O397" s="228">
        <v>0</v>
      </c>
      <c r="P397" s="228">
        <v>48099.06</v>
      </c>
      <c r="Q397" s="228">
        <v>135879.75</v>
      </c>
    </row>
    <row r="398" spans="1:17" x14ac:dyDescent="0.35">
      <c r="A398" s="367"/>
      <c r="B398" s="369">
        <v>2023</v>
      </c>
      <c r="C398" s="295" t="s">
        <v>354</v>
      </c>
      <c r="D398" s="285" t="s">
        <v>102</v>
      </c>
      <c r="E398" s="231">
        <v>3</v>
      </c>
      <c r="F398" s="230">
        <v>883559.88</v>
      </c>
      <c r="G398" s="230">
        <v>0</v>
      </c>
      <c r="H398" s="230">
        <v>0</v>
      </c>
      <c r="I398" s="230">
        <v>0</v>
      </c>
      <c r="J398" s="230">
        <v>44637.74</v>
      </c>
      <c r="K398" s="230">
        <v>0</v>
      </c>
      <c r="L398" s="230">
        <v>0</v>
      </c>
      <c r="M398" s="230">
        <v>13583.59</v>
      </c>
      <c r="N398" s="230">
        <v>0</v>
      </c>
      <c r="O398" s="230">
        <v>0</v>
      </c>
      <c r="P398" s="230">
        <v>78896.800000000003</v>
      </c>
      <c r="Q398" s="230">
        <v>195174.9</v>
      </c>
    </row>
    <row r="399" spans="1:17" x14ac:dyDescent="0.35">
      <c r="A399" s="367"/>
      <c r="B399" s="367"/>
      <c r="C399" s="292" t="s">
        <v>355</v>
      </c>
      <c r="D399" s="286" t="s">
        <v>20</v>
      </c>
      <c r="E399" s="225">
        <v>8</v>
      </c>
      <c r="F399" s="224">
        <v>1461175.56</v>
      </c>
      <c r="G399" s="224">
        <v>0</v>
      </c>
      <c r="H399" s="224">
        <v>0</v>
      </c>
      <c r="I399" s="224">
        <v>0</v>
      </c>
      <c r="J399" s="224">
        <v>292235.12</v>
      </c>
      <c r="K399" s="224">
        <v>0</v>
      </c>
      <c r="L399" s="224">
        <v>0</v>
      </c>
      <c r="M399" s="224">
        <v>7523.22</v>
      </c>
      <c r="N399" s="224">
        <v>0</v>
      </c>
      <c r="O399" s="224">
        <v>0</v>
      </c>
      <c r="P399" s="224">
        <v>122460.63</v>
      </c>
      <c r="Q399" s="224">
        <v>363543.85</v>
      </c>
    </row>
    <row r="400" spans="1:17" x14ac:dyDescent="0.35">
      <c r="A400" s="367"/>
      <c r="B400" s="367"/>
      <c r="C400" s="292" t="s">
        <v>110</v>
      </c>
      <c r="D400" s="286" t="s">
        <v>20</v>
      </c>
      <c r="E400" s="225">
        <v>56</v>
      </c>
      <c r="F400" s="224">
        <v>7050924.1200000001</v>
      </c>
      <c r="G400" s="224">
        <v>0</v>
      </c>
      <c r="H400" s="224">
        <v>0</v>
      </c>
      <c r="I400" s="224">
        <v>0</v>
      </c>
      <c r="J400" s="224">
        <v>1410184.85</v>
      </c>
      <c r="K400" s="224">
        <v>0</v>
      </c>
      <c r="L400" s="224">
        <v>0</v>
      </c>
      <c r="M400" s="224">
        <v>496573.68</v>
      </c>
      <c r="N400" s="224">
        <v>85012.32</v>
      </c>
      <c r="O400" s="224">
        <v>0</v>
      </c>
      <c r="P400" s="224">
        <v>640604.52</v>
      </c>
      <c r="Q400" s="224">
        <v>1763912.08</v>
      </c>
    </row>
    <row r="401" spans="1:17" x14ac:dyDescent="0.35">
      <c r="A401" s="367"/>
      <c r="B401" s="367"/>
      <c r="C401" s="292" t="s">
        <v>348</v>
      </c>
      <c r="D401" s="286" t="s">
        <v>20</v>
      </c>
      <c r="E401" s="225">
        <v>5</v>
      </c>
      <c r="F401" s="224">
        <v>772383.6</v>
      </c>
      <c r="G401" s="224">
        <v>0</v>
      </c>
      <c r="H401" s="224">
        <v>0</v>
      </c>
      <c r="I401" s="224">
        <v>0</v>
      </c>
      <c r="J401" s="224">
        <v>154476.73000000001</v>
      </c>
      <c r="K401" s="224">
        <v>0</v>
      </c>
      <c r="L401" s="224">
        <v>0</v>
      </c>
      <c r="M401" s="224">
        <v>0</v>
      </c>
      <c r="N401" s="224">
        <v>0</v>
      </c>
      <c r="O401" s="224">
        <v>0</v>
      </c>
      <c r="P401" s="224">
        <v>77564.800000000003</v>
      </c>
      <c r="Q401" s="224">
        <v>194657.6</v>
      </c>
    </row>
    <row r="402" spans="1:17" ht="15" thickBot="1" x14ac:dyDescent="0.4">
      <c r="A402" s="367"/>
      <c r="B402" s="368"/>
      <c r="C402" s="294" t="s">
        <v>350</v>
      </c>
      <c r="D402" s="287" t="s">
        <v>20</v>
      </c>
      <c r="E402" s="227">
        <v>6</v>
      </c>
      <c r="F402" s="228">
        <v>617739.48</v>
      </c>
      <c r="G402" s="228">
        <v>0</v>
      </c>
      <c r="H402" s="228">
        <v>0</v>
      </c>
      <c r="I402" s="228">
        <v>0</v>
      </c>
      <c r="J402" s="228">
        <v>123547.9</v>
      </c>
      <c r="K402" s="228">
        <v>0</v>
      </c>
      <c r="L402" s="228">
        <v>0</v>
      </c>
      <c r="M402" s="228">
        <v>17554.169999999998</v>
      </c>
      <c r="N402" s="228">
        <v>0</v>
      </c>
      <c r="O402" s="228">
        <v>0</v>
      </c>
      <c r="P402" s="228">
        <v>59034.9</v>
      </c>
      <c r="Q402" s="228">
        <v>155102.46</v>
      </c>
    </row>
    <row r="403" spans="1:17" x14ac:dyDescent="0.35">
      <c r="A403" s="367"/>
      <c r="B403" s="369">
        <v>2024</v>
      </c>
      <c r="C403" s="295" t="s">
        <v>354</v>
      </c>
      <c r="D403" s="285" t="s">
        <v>102</v>
      </c>
      <c r="E403" s="231">
        <v>3</v>
      </c>
      <c r="F403" s="230">
        <v>985243.68</v>
      </c>
      <c r="G403" s="230">
        <v>0</v>
      </c>
      <c r="H403" s="230">
        <v>0</v>
      </c>
      <c r="I403" s="230">
        <v>0</v>
      </c>
      <c r="J403" s="230">
        <v>49774.85</v>
      </c>
      <c r="K403" s="230">
        <v>0</v>
      </c>
      <c r="L403" s="230">
        <v>0</v>
      </c>
      <c r="M403" s="230">
        <v>0</v>
      </c>
      <c r="N403" s="230">
        <v>0</v>
      </c>
      <c r="O403" s="230">
        <v>0</v>
      </c>
      <c r="P403" s="230">
        <v>32883.660000000003</v>
      </c>
      <c r="Q403" s="230">
        <v>206959.44</v>
      </c>
    </row>
    <row r="404" spans="1:17" x14ac:dyDescent="0.35">
      <c r="A404" s="367"/>
      <c r="B404" s="367"/>
      <c r="C404" s="292" t="s">
        <v>355</v>
      </c>
      <c r="D404" s="286" t="s">
        <v>20</v>
      </c>
      <c r="E404" s="225">
        <v>9</v>
      </c>
      <c r="F404" s="224">
        <v>1903375.08</v>
      </c>
      <c r="G404" s="224">
        <v>0</v>
      </c>
      <c r="H404" s="224">
        <v>0</v>
      </c>
      <c r="I404" s="224">
        <v>0</v>
      </c>
      <c r="J404" s="224">
        <v>380675.01</v>
      </c>
      <c r="K404" s="224">
        <v>0</v>
      </c>
      <c r="L404" s="224">
        <v>0</v>
      </c>
      <c r="M404" s="224">
        <v>0</v>
      </c>
      <c r="N404" s="224">
        <v>0</v>
      </c>
      <c r="O404" s="224">
        <v>0</v>
      </c>
      <c r="P404" s="224">
        <v>97447.38</v>
      </c>
      <c r="Q404" s="224">
        <v>461534.22</v>
      </c>
    </row>
    <row r="405" spans="1:17" x14ac:dyDescent="0.35">
      <c r="A405" s="367"/>
      <c r="B405" s="367"/>
      <c r="C405" s="292" t="s">
        <v>110</v>
      </c>
      <c r="D405" s="286" t="s">
        <v>20</v>
      </c>
      <c r="E405" s="225">
        <v>64</v>
      </c>
      <c r="F405" s="224">
        <v>9394769.5199999996</v>
      </c>
      <c r="G405" s="224">
        <v>0</v>
      </c>
      <c r="H405" s="224">
        <v>0</v>
      </c>
      <c r="I405" s="224">
        <v>0</v>
      </c>
      <c r="J405" s="224">
        <v>1878953.86</v>
      </c>
      <c r="K405" s="224">
        <v>0</v>
      </c>
      <c r="L405" s="224">
        <v>0</v>
      </c>
      <c r="M405" s="224">
        <v>139677.17000000001</v>
      </c>
      <c r="N405" s="224">
        <v>53689.71</v>
      </c>
      <c r="O405" s="224">
        <v>0</v>
      </c>
      <c r="P405" s="224">
        <v>784894.98</v>
      </c>
      <c r="Q405" s="224">
        <v>2336960.25</v>
      </c>
    </row>
    <row r="406" spans="1:17" x14ac:dyDescent="0.35">
      <c r="A406" s="367"/>
      <c r="B406" s="367"/>
      <c r="C406" s="292" t="s">
        <v>348</v>
      </c>
      <c r="D406" s="286" t="s">
        <v>20</v>
      </c>
      <c r="E406" s="225">
        <v>5</v>
      </c>
      <c r="F406" s="224">
        <v>861272.76</v>
      </c>
      <c r="G406" s="224">
        <v>0</v>
      </c>
      <c r="H406" s="224">
        <v>0</v>
      </c>
      <c r="I406" s="224">
        <v>0</v>
      </c>
      <c r="J406" s="224">
        <v>172254.54</v>
      </c>
      <c r="K406" s="224">
        <v>0</v>
      </c>
      <c r="L406" s="224">
        <v>0</v>
      </c>
      <c r="M406" s="224">
        <v>26565.23</v>
      </c>
      <c r="N406" s="224">
        <v>0</v>
      </c>
      <c r="O406" s="224">
        <v>0</v>
      </c>
      <c r="P406" s="224">
        <v>47737.59</v>
      </c>
      <c r="Q406" s="224">
        <v>209549.13</v>
      </c>
    </row>
    <row r="407" spans="1:17" ht="15" thickBot="1" x14ac:dyDescent="0.4">
      <c r="A407" s="367"/>
      <c r="B407" s="368"/>
      <c r="C407" s="294" t="s">
        <v>350</v>
      </c>
      <c r="D407" s="287" t="s">
        <v>20</v>
      </c>
      <c r="E407" s="227">
        <v>5</v>
      </c>
      <c r="F407" s="228">
        <v>684171</v>
      </c>
      <c r="G407" s="228">
        <v>0</v>
      </c>
      <c r="H407" s="228">
        <v>0</v>
      </c>
      <c r="I407" s="228">
        <v>0</v>
      </c>
      <c r="J407" s="228">
        <v>136834.21</v>
      </c>
      <c r="K407" s="228">
        <v>0</v>
      </c>
      <c r="L407" s="228">
        <v>0</v>
      </c>
      <c r="M407" s="228">
        <v>0</v>
      </c>
      <c r="N407" s="228">
        <v>0</v>
      </c>
      <c r="O407" s="228">
        <v>0</v>
      </c>
      <c r="P407" s="228">
        <v>37590.480000000003</v>
      </c>
      <c r="Q407" s="228">
        <v>166395.84</v>
      </c>
    </row>
    <row r="408" spans="1:17" x14ac:dyDescent="0.35">
      <c r="A408" s="367"/>
      <c r="B408" s="366">
        <v>2025</v>
      </c>
      <c r="C408" s="293" t="s">
        <v>354</v>
      </c>
      <c r="D408" s="288" t="s">
        <v>102</v>
      </c>
      <c r="E408" s="236">
        <v>3</v>
      </c>
      <c r="F408" s="235">
        <v>1043301.72</v>
      </c>
      <c r="G408" s="235">
        <v>0</v>
      </c>
      <c r="H408" s="235">
        <v>0</v>
      </c>
      <c r="I408" s="235">
        <v>0</v>
      </c>
      <c r="J408" s="235">
        <v>54781.03</v>
      </c>
      <c r="K408" s="235">
        <v>0</v>
      </c>
      <c r="L408" s="235">
        <v>0</v>
      </c>
      <c r="M408" s="235">
        <v>115409.48</v>
      </c>
      <c r="N408" s="235">
        <v>0</v>
      </c>
      <c r="O408" s="235">
        <v>0</v>
      </c>
      <c r="P408" s="235">
        <v>93337.04</v>
      </c>
      <c r="Q408" s="235">
        <v>230897.15</v>
      </c>
    </row>
    <row r="409" spans="1:17" x14ac:dyDescent="0.35">
      <c r="A409" s="367"/>
      <c r="B409" s="367"/>
      <c r="C409" s="292" t="s">
        <v>355</v>
      </c>
      <c r="D409" s="286" t="s">
        <v>20</v>
      </c>
      <c r="E409" s="225">
        <v>11</v>
      </c>
      <c r="F409" s="224">
        <v>2546189.64</v>
      </c>
      <c r="G409" s="224">
        <v>0</v>
      </c>
      <c r="H409" s="224">
        <v>0</v>
      </c>
      <c r="I409" s="224">
        <v>0</v>
      </c>
      <c r="J409" s="224">
        <v>509237.94</v>
      </c>
      <c r="K409" s="224">
        <v>0</v>
      </c>
      <c r="L409" s="224">
        <v>0</v>
      </c>
      <c r="M409" s="224">
        <v>49754.12</v>
      </c>
      <c r="N409" s="224">
        <v>0</v>
      </c>
      <c r="O409" s="224">
        <v>0</v>
      </c>
      <c r="P409" s="224">
        <v>259711.32</v>
      </c>
      <c r="Q409" s="224">
        <v>642473.91</v>
      </c>
    </row>
    <row r="410" spans="1:17" x14ac:dyDescent="0.35">
      <c r="A410" s="367"/>
      <c r="B410" s="367"/>
      <c r="C410" s="292" t="s">
        <v>110</v>
      </c>
      <c r="D410" s="286" t="s">
        <v>20</v>
      </c>
      <c r="E410" s="225">
        <v>65</v>
      </c>
      <c r="F410" s="224">
        <v>11311155.119999999</v>
      </c>
      <c r="G410" s="224">
        <v>0</v>
      </c>
      <c r="H410" s="224">
        <v>0</v>
      </c>
      <c r="I410" s="224">
        <v>0</v>
      </c>
      <c r="J410" s="224">
        <v>2262231.04</v>
      </c>
      <c r="K410" s="224">
        <v>0</v>
      </c>
      <c r="L410" s="224">
        <v>0</v>
      </c>
      <c r="M410" s="224">
        <v>482411.36</v>
      </c>
      <c r="N410" s="224">
        <v>0</v>
      </c>
      <c r="O410" s="224">
        <v>0</v>
      </c>
      <c r="P410" s="224">
        <v>1153737.8500000001</v>
      </c>
      <c r="Q410" s="224">
        <v>2854116.67</v>
      </c>
    </row>
    <row r="411" spans="1:17" ht="15" thickBot="1" x14ac:dyDescent="0.4">
      <c r="A411" s="368"/>
      <c r="B411" s="368"/>
      <c r="C411" s="294" t="s">
        <v>449</v>
      </c>
      <c r="D411" s="287" t="s">
        <v>20</v>
      </c>
      <c r="E411" s="227">
        <v>7</v>
      </c>
      <c r="F411" s="228">
        <v>1090491.6000000001</v>
      </c>
      <c r="G411" s="228">
        <v>0</v>
      </c>
      <c r="H411" s="228">
        <v>0</v>
      </c>
      <c r="I411" s="228">
        <v>0</v>
      </c>
      <c r="J411" s="228">
        <v>217898.33000000002</v>
      </c>
      <c r="K411" s="228">
        <v>0</v>
      </c>
      <c r="L411" s="228">
        <v>0</v>
      </c>
      <c r="M411" s="228">
        <v>69117.459999999992</v>
      </c>
      <c r="N411" s="228">
        <v>0</v>
      </c>
      <c r="O411" s="228">
        <v>0</v>
      </c>
      <c r="P411" s="228">
        <v>111230.14</v>
      </c>
      <c r="Q411" s="228">
        <v>275161.12</v>
      </c>
    </row>
    <row r="412" spans="1:17" ht="29" x14ac:dyDescent="0.35">
      <c r="A412" s="369" t="s">
        <v>413</v>
      </c>
      <c r="B412" s="369">
        <v>2020</v>
      </c>
      <c r="C412" s="295" t="s">
        <v>356</v>
      </c>
      <c r="D412" s="285" t="s">
        <v>92</v>
      </c>
      <c r="E412" s="231">
        <v>5</v>
      </c>
      <c r="F412" s="230">
        <v>782741.9</v>
      </c>
      <c r="G412" s="230">
        <v>0</v>
      </c>
      <c r="H412" s="230">
        <v>0</v>
      </c>
      <c r="I412" s="230">
        <v>0</v>
      </c>
      <c r="J412" s="230">
        <v>64651.58</v>
      </c>
      <c r="K412" s="230">
        <v>0</v>
      </c>
      <c r="L412" s="230">
        <v>0</v>
      </c>
      <c r="M412" s="230">
        <v>0</v>
      </c>
      <c r="N412" s="230">
        <v>0</v>
      </c>
      <c r="O412" s="230">
        <v>0</v>
      </c>
      <c r="P412" s="230">
        <v>26368.71</v>
      </c>
      <c r="Q412" s="230">
        <v>105818.24000000001</v>
      </c>
    </row>
    <row r="413" spans="1:17" x14ac:dyDescent="0.35">
      <c r="A413" s="367"/>
      <c r="B413" s="367"/>
      <c r="C413" s="292" t="s">
        <v>357</v>
      </c>
      <c r="D413" s="286" t="s">
        <v>20</v>
      </c>
      <c r="E413" s="225">
        <v>6</v>
      </c>
      <c r="F413" s="224">
        <v>242671.13</v>
      </c>
      <c r="G413" s="224">
        <v>0</v>
      </c>
      <c r="H413" s="224">
        <v>0</v>
      </c>
      <c r="I413" s="224">
        <v>0</v>
      </c>
      <c r="J413" s="224">
        <v>45569.58</v>
      </c>
      <c r="K413" s="224">
        <v>0</v>
      </c>
      <c r="L413" s="224">
        <v>0</v>
      </c>
      <c r="M413" s="224">
        <v>0</v>
      </c>
      <c r="N413" s="224">
        <v>0</v>
      </c>
      <c r="O413" s="224">
        <v>1851.2</v>
      </c>
      <c r="P413" s="224">
        <v>32093.3</v>
      </c>
      <c r="Q413" s="224">
        <v>60988.32</v>
      </c>
    </row>
    <row r="414" spans="1:17" x14ac:dyDescent="0.35">
      <c r="A414" s="367"/>
      <c r="B414" s="367"/>
      <c r="C414" s="292" t="s">
        <v>250</v>
      </c>
      <c r="D414" s="286" t="s">
        <v>20</v>
      </c>
      <c r="E414" s="225">
        <v>11</v>
      </c>
      <c r="F414" s="224">
        <v>821106.96</v>
      </c>
      <c r="G414" s="224">
        <v>0</v>
      </c>
      <c r="H414" s="224">
        <v>0</v>
      </c>
      <c r="I414" s="224">
        <v>0</v>
      </c>
      <c r="J414" s="224">
        <v>168664.42</v>
      </c>
      <c r="K414" s="224">
        <v>0</v>
      </c>
      <c r="L414" s="224">
        <v>0</v>
      </c>
      <c r="M414" s="224">
        <v>16586.54</v>
      </c>
      <c r="N414" s="224">
        <v>101183.4</v>
      </c>
      <c r="O414" s="224">
        <v>0</v>
      </c>
      <c r="P414" s="224">
        <v>89189.5</v>
      </c>
      <c r="Q414" s="224">
        <v>199916.71</v>
      </c>
    </row>
    <row r="415" spans="1:17" x14ac:dyDescent="0.35">
      <c r="A415" s="367"/>
      <c r="B415" s="367"/>
      <c r="C415" s="292" t="s">
        <v>358</v>
      </c>
      <c r="D415" s="286" t="s">
        <v>20</v>
      </c>
      <c r="E415" s="225">
        <v>6</v>
      </c>
      <c r="F415" s="224">
        <v>475893.13</v>
      </c>
      <c r="G415" s="224">
        <v>0</v>
      </c>
      <c r="H415" s="224">
        <v>0</v>
      </c>
      <c r="I415" s="224">
        <v>0</v>
      </c>
      <c r="J415" s="224">
        <v>94641.86</v>
      </c>
      <c r="K415" s="224">
        <v>0</v>
      </c>
      <c r="L415" s="224">
        <v>0</v>
      </c>
      <c r="M415" s="224">
        <v>6777.32</v>
      </c>
      <c r="N415" s="224">
        <v>0</v>
      </c>
      <c r="O415" s="224">
        <v>0</v>
      </c>
      <c r="P415" s="224">
        <v>51749.47</v>
      </c>
      <c r="Q415" s="224">
        <v>115182.73</v>
      </c>
    </row>
    <row r="416" spans="1:17" x14ac:dyDescent="0.35">
      <c r="A416" s="367"/>
      <c r="B416" s="367"/>
      <c r="C416" s="292" t="s">
        <v>246</v>
      </c>
      <c r="D416" s="286" t="s">
        <v>20</v>
      </c>
      <c r="E416" s="225">
        <v>28</v>
      </c>
      <c r="F416" s="224">
        <v>1572069.84</v>
      </c>
      <c r="G416" s="224">
        <v>0</v>
      </c>
      <c r="H416" s="224">
        <v>0</v>
      </c>
      <c r="I416" s="224">
        <v>0</v>
      </c>
      <c r="J416" s="224">
        <v>331577.31</v>
      </c>
      <c r="K416" s="224">
        <v>0</v>
      </c>
      <c r="L416" s="224">
        <v>0</v>
      </c>
      <c r="M416" s="224">
        <v>11682.09</v>
      </c>
      <c r="N416" s="224">
        <v>0</v>
      </c>
      <c r="O416" s="224">
        <v>0</v>
      </c>
      <c r="P416" s="224">
        <v>117414.28</v>
      </c>
      <c r="Q416" s="224">
        <v>389580.99</v>
      </c>
    </row>
    <row r="417" spans="1:17" ht="15" thickBot="1" x14ac:dyDescent="0.4">
      <c r="A417" s="367"/>
      <c r="B417" s="368"/>
      <c r="C417" s="294" t="s">
        <v>450</v>
      </c>
      <c r="D417" s="287" t="s">
        <v>20</v>
      </c>
      <c r="E417" s="227">
        <v>21</v>
      </c>
      <c r="F417" s="228">
        <v>732507.90999999992</v>
      </c>
      <c r="G417" s="228">
        <v>0</v>
      </c>
      <c r="H417" s="228">
        <v>0</v>
      </c>
      <c r="I417" s="228">
        <v>0</v>
      </c>
      <c r="J417" s="228">
        <v>164431.35</v>
      </c>
      <c r="K417" s="228">
        <v>0</v>
      </c>
      <c r="L417" s="228">
        <v>0</v>
      </c>
      <c r="M417" s="228">
        <v>0</v>
      </c>
      <c r="N417" s="228">
        <v>0</v>
      </c>
      <c r="O417" s="228">
        <v>5466.88</v>
      </c>
      <c r="P417" s="228">
        <v>35580.39</v>
      </c>
      <c r="Q417" s="228">
        <v>181323.21</v>
      </c>
    </row>
    <row r="418" spans="1:17" ht="29" x14ac:dyDescent="0.35">
      <c r="A418" s="367"/>
      <c r="B418" s="369">
        <v>2021</v>
      </c>
      <c r="C418" s="295" t="s">
        <v>356</v>
      </c>
      <c r="D418" s="285" t="s">
        <v>92</v>
      </c>
      <c r="E418" s="231">
        <v>5</v>
      </c>
      <c r="F418" s="230">
        <v>903919.44</v>
      </c>
      <c r="G418" s="230">
        <v>0</v>
      </c>
      <c r="H418" s="230">
        <v>0</v>
      </c>
      <c r="I418" s="230">
        <v>0</v>
      </c>
      <c r="J418" s="230">
        <v>80607.05</v>
      </c>
      <c r="K418" s="230">
        <v>0</v>
      </c>
      <c r="L418" s="230">
        <v>0</v>
      </c>
      <c r="M418" s="230">
        <v>8946.9599999999991</v>
      </c>
      <c r="N418" s="230">
        <v>0</v>
      </c>
      <c r="O418" s="230">
        <v>0</v>
      </c>
      <c r="P418" s="230">
        <v>30710.46</v>
      </c>
      <c r="Q418" s="230">
        <v>132549.91</v>
      </c>
    </row>
    <row r="419" spans="1:17" x14ac:dyDescent="0.35">
      <c r="A419" s="367"/>
      <c r="B419" s="367"/>
      <c r="C419" s="292" t="s">
        <v>357</v>
      </c>
      <c r="D419" s="286" t="s">
        <v>20</v>
      </c>
      <c r="E419" s="225">
        <v>8</v>
      </c>
      <c r="F419" s="224">
        <v>351306.83</v>
      </c>
      <c r="G419" s="224">
        <v>0</v>
      </c>
      <c r="H419" s="224">
        <v>0</v>
      </c>
      <c r="I419" s="224">
        <v>0</v>
      </c>
      <c r="J419" s="224">
        <v>76042.12</v>
      </c>
      <c r="K419" s="224">
        <v>0</v>
      </c>
      <c r="L419" s="224">
        <v>0</v>
      </c>
      <c r="M419" s="224">
        <v>12046.21</v>
      </c>
      <c r="N419" s="224">
        <v>0</v>
      </c>
      <c r="O419" s="224">
        <v>2545.1999999999998</v>
      </c>
      <c r="P419" s="224">
        <v>28596.27</v>
      </c>
      <c r="Q419" s="224">
        <v>87565.04</v>
      </c>
    </row>
    <row r="420" spans="1:17" x14ac:dyDescent="0.35">
      <c r="A420" s="367"/>
      <c r="B420" s="367"/>
      <c r="C420" s="292" t="s">
        <v>250</v>
      </c>
      <c r="D420" s="286" t="s">
        <v>20</v>
      </c>
      <c r="E420" s="225">
        <v>26</v>
      </c>
      <c r="F420" s="224">
        <v>1718801.85</v>
      </c>
      <c r="G420" s="224">
        <v>0</v>
      </c>
      <c r="H420" s="224">
        <v>0</v>
      </c>
      <c r="I420" s="224">
        <v>1140</v>
      </c>
      <c r="J420" s="224">
        <v>363202.72</v>
      </c>
      <c r="K420" s="224">
        <v>0</v>
      </c>
      <c r="L420" s="224">
        <v>0</v>
      </c>
      <c r="M420" s="224">
        <v>40879.050000000003</v>
      </c>
      <c r="N420" s="224">
        <v>0</v>
      </c>
      <c r="O420" s="224">
        <v>0</v>
      </c>
      <c r="P420" s="224">
        <v>184959.54</v>
      </c>
      <c r="Q420" s="224">
        <v>428421.66</v>
      </c>
    </row>
    <row r="421" spans="1:17" x14ac:dyDescent="0.35">
      <c r="A421" s="367"/>
      <c r="B421" s="367"/>
      <c r="C421" s="292" t="s">
        <v>358</v>
      </c>
      <c r="D421" s="286" t="s">
        <v>20</v>
      </c>
      <c r="E421" s="225">
        <v>5</v>
      </c>
      <c r="F421" s="224">
        <v>488219.54</v>
      </c>
      <c r="G421" s="224">
        <v>0</v>
      </c>
      <c r="H421" s="224">
        <v>0</v>
      </c>
      <c r="I421" s="224">
        <v>0</v>
      </c>
      <c r="J421" s="224">
        <v>101494.91</v>
      </c>
      <c r="K421" s="224">
        <v>0</v>
      </c>
      <c r="L421" s="224">
        <v>0</v>
      </c>
      <c r="M421" s="224">
        <v>0</v>
      </c>
      <c r="N421" s="224">
        <v>0</v>
      </c>
      <c r="O421" s="224">
        <v>0</v>
      </c>
      <c r="P421" s="224">
        <v>49476.639999999999</v>
      </c>
      <c r="Q421" s="224">
        <v>119196.36</v>
      </c>
    </row>
    <row r="422" spans="1:17" x14ac:dyDescent="0.35">
      <c r="A422" s="367"/>
      <c r="B422" s="367"/>
      <c r="C422" s="292" t="s">
        <v>246</v>
      </c>
      <c r="D422" s="286" t="s">
        <v>20</v>
      </c>
      <c r="E422" s="225">
        <v>24</v>
      </c>
      <c r="F422" s="224">
        <v>1245055.23</v>
      </c>
      <c r="G422" s="224">
        <v>0</v>
      </c>
      <c r="H422" s="224">
        <v>0</v>
      </c>
      <c r="I422" s="224">
        <v>2280</v>
      </c>
      <c r="J422" s="224">
        <v>279703.51</v>
      </c>
      <c r="K422" s="224">
        <v>0</v>
      </c>
      <c r="L422" s="224">
        <v>0</v>
      </c>
      <c r="M422" s="224">
        <v>0</v>
      </c>
      <c r="N422" s="224">
        <v>0</v>
      </c>
      <c r="O422" s="224">
        <v>0</v>
      </c>
      <c r="P422" s="224">
        <v>92651.15</v>
      </c>
      <c r="Q422" s="224">
        <v>309099.15000000002</v>
      </c>
    </row>
    <row r="423" spans="1:17" ht="15" thickBot="1" x14ac:dyDescent="0.4">
      <c r="A423" s="367"/>
      <c r="B423" s="368"/>
      <c r="C423" s="294" t="s">
        <v>450</v>
      </c>
      <c r="D423" s="287" t="s">
        <v>20</v>
      </c>
      <c r="E423" s="227">
        <v>34</v>
      </c>
      <c r="F423" s="228">
        <v>917317.46000000008</v>
      </c>
      <c r="G423" s="228">
        <v>0</v>
      </c>
      <c r="H423" s="228">
        <v>0</v>
      </c>
      <c r="I423" s="228">
        <v>0</v>
      </c>
      <c r="J423" s="228">
        <v>200971.97</v>
      </c>
      <c r="K423" s="228">
        <v>0</v>
      </c>
      <c r="L423" s="228">
        <v>0</v>
      </c>
      <c r="M423" s="228">
        <v>0</v>
      </c>
      <c r="N423" s="228">
        <v>25036.74</v>
      </c>
      <c r="O423" s="228">
        <v>880.8</v>
      </c>
      <c r="P423" s="228">
        <v>59486.96</v>
      </c>
      <c r="Q423" s="228">
        <v>226751.49</v>
      </c>
    </row>
    <row r="424" spans="1:17" ht="29" x14ac:dyDescent="0.35">
      <c r="A424" s="367"/>
      <c r="B424" s="369">
        <v>2022</v>
      </c>
      <c r="C424" s="295" t="s">
        <v>356</v>
      </c>
      <c r="D424" s="285" t="s">
        <v>92</v>
      </c>
      <c r="E424" s="231">
        <v>5</v>
      </c>
      <c r="F424" s="230">
        <v>961646.85</v>
      </c>
      <c r="G424" s="230">
        <v>0</v>
      </c>
      <c r="H424" s="230">
        <v>0</v>
      </c>
      <c r="I424" s="230">
        <v>0</v>
      </c>
      <c r="J424" s="230">
        <v>89412.3</v>
      </c>
      <c r="K424" s="230">
        <v>0</v>
      </c>
      <c r="L424" s="230">
        <v>0</v>
      </c>
      <c r="M424" s="230">
        <v>85255.56</v>
      </c>
      <c r="N424" s="230">
        <v>0</v>
      </c>
      <c r="O424" s="230">
        <v>513</v>
      </c>
      <c r="P424" s="230">
        <v>168261.2</v>
      </c>
      <c r="Q424" s="230">
        <v>142979.4</v>
      </c>
    </row>
    <row r="425" spans="1:17" x14ac:dyDescent="0.35">
      <c r="A425" s="367"/>
      <c r="B425" s="367"/>
      <c r="C425" s="292" t="s">
        <v>357</v>
      </c>
      <c r="D425" s="286" t="s">
        <v>20</v>
      </c>
      <c r="E425" s="225">
        <v>5</v>
      </c>
      <c r="F425" s="224">
        <v>443443.71</v>
      </c>
      <c r="G425" s="224">
        <v>0</v>
      </c>
      <c r="H425" s="224">
        <v>0</v>
      </c>
      <c r="I425" s="224">
        <v>0</v>
      </c>
      <c r="J425" s="224">
        <v>105513.94</v>
      </c>
      <c r="K425" s="224">
        <v>0</v>
      </c>
      <c r="L425" s="224">
        <v>0</v>
      </c>
      <c r="M425" s="224">
        <v>6098.24</v>
      </c>
      <c r="N425" s="224">
        <v>0</v>
      </c>
      <c r="O425" s="224">
        <v>456</v>
      </c>
      <c r="P425" s="224">
        <v>20995.5</v>
      </c>
      <c r="Q425" s="224">
        <v>107977.03</v>
      </c>
    </row>
    <row r="426" spans="1:17" x14ac:dyDescent="0.35">
      <c r="A426" s="367"/>
      <c r="B426" s="367"/>
      <c r="C426" s="292" t="s">
        <v>250</v>
      </c>
      <c r="D426" s="286" t="s">
        <v>20</v>
      </c>
      <c r="E426" s="225">
        <v>21</v>
      </c>
      <c r="F426" s="224">
        <v>1657350.81</v>
      </c>
      <c r="G426" s="224">
        <v>0</v>
      </c>
      <c r="H426" s="224">
        <v>0</v>
      </c>
      <c r="I426" s="224">
        <v>0</v>
      </c>
      <c r="J426" s="224">
        <v>368465.68</v>
      </c>
      <c r="K426" s="224">
        <v>0</v>
      </c>
      <c r="L426" s="224">
        <v>0</v>
      </c>
      <c r="M426" s="224">
        <v>34995.32</v>
      </c>
      <c r="N426" s="224">
        <v>49526.64</v>
      </c>
      <c r="O426" s="224">
        <v>3135</v>
      </c>
      <c r="P426" s="224">
        <v>157479.56</v>
      </c>
      <c r="Q426" s="224">
        <v>405665.47</v>
      </c>
    </row>
    <row r="427" spans="1:17" x14ac:dyDescent="0.35">
      <c r="A427" s="367"/>
      <c r="B427" s="367"/>
      <c r="C427" s="292" t="s">
        <v>358</v>
      </c>
      <c r="D427" s="286" t="s">
        <v>20</v>
      </c>
      <c r="E427" s="225">
        <v>7</v>
      </c>
      <c r="F427" s="224">
        <v>750472.45</v>
      </c>
      <c r="G427" s="224">
        <v>0</v>
      </c>
      <c r="H427" s="224">
        <v>0</v>
      </c>
      <c r="I427" s="224">
        <v>0</v>
      </c>
      <c r="J427" s="224">
        <v>172633.74</v>
      </c>
      <c r="K427" s="224">
        <v>0</v>
      </c>
      <c r="L427" s="224">
        <v>0</v>
      </c>
      <c r="M427" s="224">
        <v>0</v>
      </c>
      <c r="N427" s="224">
        <v>0</v>
      </c>
      <c r="O427" s="224">
        <v>8593.9599999999991</v>
      </c>
      <c r="P427" s="224">
        <v>71730.03</v>
      </c>
      <c r="Q427" s="224">
        <v>183073.19</v>
      </c>
    </row>
    <row r="428" spans="1:17" x14ac:dyDescent="0.35">
      <c r="A428" s="367"/>
      <c r="B428" s="367"/>
      <c r="C428" s="292" t="s">
        <v>246</v>
      </c>
      <c r="D428" s="286" t="s">
        <v>20</v>
      </c>
      <c r="E428" s="225">
        <v>33</v>
      </c>
      <c r="F428" s="224">
        <v>1836361.68</v>
      </c>
      <c r="G428" s="224">
        <v>0</v>
      </c>
      <c r="H428" s="224">
        <v>0</v>
      </c>
      <c r="I428" s="224">
        <v>10906</v>
      </c>
      <c r="J428" s="224">
        <v>428018.61</v>
      </c>
      <c r="K428" s="224">
        <v>0</v>
      </c>
      <c r="L428" s="224">
        <v>0</v>
      </c>
      <c r="M428" s="224">
        <v>0</v>
      </c>
      <c r="N428" s="224">
        <v>0</v>
      </c>
      <c r="O428" s="224">
        <v>4009</v>
      </c>
      <c r="P428" s="224">
        <v>157163.53</v>
      </c>
      <c r="Q428" s="224">
        <v>452982.14</v>
      </c>
    </row>
    <row r="429" spans="1:17" ht="15" thickBot="1" x14ac:dyDescent="0.4">
      <c r="A429" s="367"/>
      <c r="B429" s="368"/>
      <c r="C429" s="294" t="s">
        <v>415</v>
      </c>
      <c r="D429" s="287" t="s">
        <v>20</v>
      </c>
      <c r="E429" s="227">
        <v>36</v>
      </c>
      <c r="F429" s="228">
        <v>1124123.3999999999</v>
      </c>
      <c r="G429" s="228">
        <v>0</v>
      </c>
      <c r="H429" s="228">
        <v>0</v>
      </c>
      <c r="I429" s="228">
        <v>0</v>
      </c>
      <c r="J429" s="228">
        <v>289873.49</v>
      </c>
      <c r="K429" s="228">
        <v>0</v>
      </c>
      <c r="L429" s="228">
        <v>0</v>
      </c>
      <c r="M429" s="228">
        <v>0</v>
      </c>
      <c r="N429" s="228">
        <v>0</v>
      </c>
      <c r="O429" s="228">
        <v>4561.92</v>
      </c>
      <c r="P429" s="228">
        <v>48892.05</v>
      </c>
      <c r="Q429" s="228">
        <v>275777.56</v>
      </c>
    </row>
    <row r="430" spans="1:17" ht="29" x14ac:dyDescent="0.35">
      <c r="A430" s="367"/>
      <c r="B430" s="369">
        <v>2023</v>
      </c>
      <c r="C430" s="295" t="s">
        <v>356</v>
      </c>
      <c r="D430" s="285" t="s">
        <v>92</v>
      </c>
      <c r="E430" s="231">
        <v>4</v>
      </c>
      <c r="F430" s="230">
        <v>1024535.68</v>
      </c>
      <c r="G430" s="230">
        <v>0</v>
      </c>
      <c r="H430" s="230">
        <v>0</v>
      </c>
      <c r="I430" s="230">
        <v>0</v>
      </c>
      <c r="J430" s="230">
        <v>98322.99</v>
      </c>
      <c r="K430" s="230">
        <v>0</v>
      </c>
      <c r="L430" s="230">
        <v>0</v>
      </c>
      <c r="M430" s="230">
        <v>17396.189999999999</v>
      </c>
      <c r="N430" s="230">
        <v>0</v>
      </c>
      <c r="O430" s="230">
        <v>570</v>
      </c>
      <c r="P430" s="230">
        <v>223615.52</v>
      </c>
      <c r="Q430" s="230">
        <v>151761.4</v>
      </c>
    </row>
    <row r="431" spans="1:17" x14ac:dyDescent="0.35">
      <c r="A431" s="367"/>
      <c r="B431" s="367"/>
      <c r="C431" s="292" t="s">
        <v>357</v>
      </c>
      <c r="D431" s="286" t="s">
        <v>20</v>
      </c>
      <c r="E431" s="225">
        <v>5</v>
      </c>
      <c r="F431" s="224">
        <v>517827.62</v>
      </c>
      <c r="G431" s="224">
        <v>0</v>
      </c>
      <c r="H431" s="224">
        <v>0</v>
      </c>
      <c r="I431" s="224">
        <v>0</v>
      </c>
      <c r="J431" s="224">
        <v>134356.87</v>
      </c>
      <c r="K431" s="224">
        <v>0</v>
      </c>
      <c r="L431" s="224">
        <v>0</v>
      </c>
      <c r="M431" s="224">
        <v>0</v>
      </c>
      <c r="N431" s="224">
        <v>0</v>
      </c>
      <c r="O431" s="224">
        <v>1782.24</v>
      </c>
      <c r="P431" s="224">
        <v>45201.94</v>
      </c>
      <c r="Q431" s="224">
        <v>131533.79</v>
      </c>
    </row>
    <row r="432" spans="1:17" x14ac:dyDescent="0.35">
      <c r="A432" s="367"/>
      <c r="B432" s="367"/>
      <c r="C432" s="292" t="s">
        <v>250</v>
      </c>
      <c r="D432" s="286" t="s">
        <v>20</v>
      </c>
      <c r="E432" s="225">
        <v>26</v>
      </c>
      <c r="F432" s="224">
        <v>2239212.64</v>
      </c>
      <c r="G432" s="224">
        <v>0</v>
      </c>
      <c r="H432" s="224">
        <v>0</v>
      </c>
      <c r="I432" s="224">
        <v>0</v>
      </c>
      <c r="J432" s="224">
        <v>569622.9</v>
      </c>
      <c r="K432" s="224">
        <v>0</v>
      </c>
      <c r="L432" s="224">
        <v>0</v>
      </c>
      <c r="M432" s="224">
        <v>25356.03</v>
      </c>
      <c r="N432" s="224">
        <v>0</v>
      </c>
      <c r="O432" s="224">
        <v>4294</v>
      </c>
      <c r="P432" s="224">
        <v>197135.13</v>
      </c>
      <c r="Q432" s="224">
        <v>556120.56999999995</v>
      </c>
    </row>
    <row r="433" spans="1:17" x14ac:dyDescent="0.35">
      <c r="A433" s="367"/>
      <c r="B433" s="367"/>
      <c r="C433" s="292" t="s">
        <v>358</v>
      </c>
      <c r="D433" s="286" t="s">
        <v>20</v>
      </c>
      <c r="E433" s="225">
        <v>10</v>
      </c>
      <c r="F433" s="224">
        <v>1078066.92</v>
      </c>
      <c r="G433" s="224">
        <v>0</v>
      </c>
      <c r="H433" s="224">
        <v>0</v>
      </c>
      <c r="I433" s="224">
        <v>0</v>
      </c>
      <c r="J433" s="224">
        <v>274184.39</v>
      </c>
      <c r="K433" s="224">
        <v>0</v>
      </c>
      <c r="L433" s="224">
        <v>0</v>
      </c>
      <c r="M433" s="224">
        <v>103605.62</v>
      </c>
      <c r="N433" s="224">
        <v>90402.84</v>
      </c>
      <c r="O433" s="224">
        <v>969</v>
      </c>
      <c r="P433" s="224">
        <v>104808.38</v>
      </c>
      <c r="Q433" s="224">
        <v>269858.84000000003</v>
      </c>
    </row>
    <row r="434" spans="1:17" x14ac:dyDescent="0.35">
      <c r="A434" s="367"/>
      <c r="B434" s="367"/>
      <c r="C434" s="292" t="s">
        <v>246</v>
      </c>
      <c r="D434" s="286" t="s">
        <v>20</v>
      </c>
      <c r="E434" s="225">
        <v>25</v>
      </c>
      <c r="F434" s="224">
        <v>1592662.54</v>
      </c>
      <c r="G434" s="224">
        <v>0</v>
      </c>
      <c r="H434" s="224">
        <v>0</v>
      </c>
      <c r="I434" s="224">
        <v>15796.67</v>
      </c>
      <c r="J434" s="224">
        <v>419481.87</v>
      </c>
      <c r="K434" s="224">
        <v>0</v>
      </c>
      <c r="L434" s="224">
        <v>0</v>
      </c>
      <c r="M434" s="224">
        <v>11389.69</v>
      </c>
      <c r="N434" s="224">
        <v>0</v>
      </c>
      <c r="O434" s="224">
        <v>4256</v>
      </c>
      <c r="P434" s="224">
        <v>148331.85999999999</v>
      </c>
      <c r="Q434" s="224">
        <v>405384.07</v>
      </c>
    </row>
    <row r="435" spans="1:17" ht="15" thickBot="1" x14ac:dyDescent="0.4">
      <c r="A435" s="367"/>
      <c r="B435" s="368"/>
      <c r="C435" s="294" t="s">
        <v>415</v>
      </c>
      <c r="D435" s="287" t="s">
        <v>20</v>
      </c>
      <c r="E435" s="227">
        <v>35</v>
      </c>
      <c r="F435" s="228">
        <v>1388190.85</v>
      </c>
      <c r="G435" s="228">
        <v>0</v>
      </c>
      <c r="H435" s="228">
        <v>0</v>
      </c>
      <c r="I435" s="228">
        <v>8213.34</v>
      </c>
      <c r="J435" s="228">
        <v>375872.94</v>
      </c>
      <c r="K435" s="228">
        <v>0</v>
      </c>
      <c r="L435" s="228">
        <v>0</v>
      </c>
      <c r="M435" s="228">
        <v>0</v>
      </c>
      <c r="N435" s="228">
        <v>0</v>
      </c>
      <c r="O435" s="228">
        <v>4351</v>
      </c>
      <c r="P435" s="228">
        <v>85509.489999999991</v>
      </c>
      <c r="Q435" s="228">
        <v>348368.28</v>
      </c>
    </row>
    <row r="436" spans="1:17" ht="29" x14ac:dyDescent="0.35">
      <c r="A436" s="367"/>
      <c r="B436" s="369">
        <v>2024</v>
      </c>
      <c r="C436" s="295" t="s">
        <v>356</v>
      </c>
      <c r="D436" s="285" t="s">
        <v>92</v>
      </c>
      <c r="E436" s="231">
        <v>4</v>
      </c>
      <c r="F436" s="230">
        <v>1355930.97</v>
      </c>
      <c r="G436" s="230">
        <v>0</v>
      </c>
      <c r="H436" s="230">
        <v>0</v>
      </c>
      <c r="I436" s="230">
        <v>0</v>
      </c>
      <c r="J436" s="230">
        <v>76182.17</v>
      </c>
      <c r="K436" s="230">
        <v>0</v>
      </c>
      <c r="L436" s="230">
        <v>0</v>
      </c>
      <c r="M436" s="230">
        <v>31070.44</v>
      </c>
      <c r="N436" s="230">
        <v>337891.08</v>
      </c>
      <c r="O436" s="230">
        <v>760</v>
      </c>
      <c r="P436" s="230">
        <v>94096.54</v>
      </c>
      <c r="Q436" s="230">
        <v>221563.91</v>
      </c>
    </row>
    <row r="437" spans="1:17" x14ac:dyDescent="0.35">
      <c r="A437" s="367"/>
      <c r="B437" s="367"/>
      <c r="C437" s="292" t="s">
        <v>357</v>
      </c>
      <c r="D437" s="286" t="s">
        <v>20</v>
      </c>
      <c r="E437" s="225">
        <v>6</v>
      </c>
      <c r="F437" s="224">
        <v>633650.4</v>
      </c>
      <c r="G437" s="224">
        <v>0</v>
      </c>
      <c r="H437" s="224">
        <v>0</v>
      </c>
      <c r="I437" s="224">
        <v>0</v>
      </c>
      <c r="J437" s="224">
        <v>110219.09</v>
      </c>
      <c r="K437" s="224">
        <v>0</v>
      </c>
      <c r="L437" s="224">
        <v>0</v>
      </c>
      <c r="M437" s="224">
        <v>0</v>
      </c>
      <c r="N437" s="224">
        <v>0</v>
      </c>
      <c r="O437" s="224">
        <v>513</v>
      </c>
      <c r="P437" s="224">
        <v>44274.48</v>
      </c>
      <c r="Q437" s="224">
        <v>149949.60999999999</v>
      </c>
    </row>
    <row r="438" spans="1:17" x14ac:dyDescent="0.35">
      <c r="A438" s="367"/>
      <c r="B438" s="367"/>
      <c r="C438" s="292" t="s">
        <v>250</v>
      </c>
      <c r="D438" s="286" t="s">
        <v>20</v>
      </c>
      <c r="E438" s="225">
        <v>30</v>
      </c>
      <c r="F438" s="224">
        <v>2831558.99</v>
      </c>
      <c r="G438" s="224">
        <v>0</v>
      </c>
      <c r="H438" s="224">
        <v>0</v>
      </c>
      <c r="I438" s="224">
        <v>15610.17</v>
      </c>
      <c r="J438" s="224">
        <v>599929.13</v>
      </c>
      <c r="K438" s="224">
        <v>0</v>
      </c>
      <c r="L438" s="224">
        <v>0</v>
      </c>
      <c r="M438" s="224">
        <v>37178.76</v>
      </c>
      <c r="N438" s="224">
        <v>0</v>
      </c>
      <c r="O438" s="224">
        <v>3135</v>
      </c>
      <c r="P438" s="224">
        <v>264575.53999999998</v>
      </c>
      <c r="Q438" s="224">
        <v>690584.38</v>
      </c>
    </row>
    <row r="439" spans="1:17" x14ac:dyDescent="0.35">
      <c r="A439" s="367"/>
      <c r="B439" s="367"/>
      <c r="C439" s="292" t="s">
        <v>358</v>
      </c>
      <c r="D439" s="286" t="s">
        <v>20</v>
      </c>
      <c r="E439" s="225">
        <v>8</v>
      </c>
      <c r="F439" s="224">
        <v>1165937.19</v>
      </c>
      <c r="G439" s="224">
        <v>0</v>
      </c>
      <c r="H439" s="224">
        <v>0</v>
      </c>
      <c r="I439" s="224">
        <v>0</v>
      </c>
      <c r="J439" s="224">
        <v>205812.8</v>
      </c>
      <c r="K439" s="224">
        <v>0</v>
      </c>
      <c r="L439" s="224">
        <v>0</v>
      </c>
      <c r="M439" s="224">
        <v>12785.85</v>
      </c>
      <c r="N439" s="224">
        <v>111236.28</v>
      </c>
      <c r="O439" s="224">
        <v>855</v>
      </c>
      <c r="P439" s="224">
        <v>109322.56</v>
      </c>
      <c r="Q439" s="224">
        <v>275461.59000000003</v>
      </c>
    </row>
    <row r="440" spans="1:17" x14ac:dyDescent="0.35">
      <c r="A440" s="367"/>
      <c r="B440" s="367"/>
      <c r="C440" s="292" t="s">
        <v>246</v>
      </c>
      <c r="D440" s="286" t="s">
        <v>20</v>
      </c>
      <c r="E440" s="225">
        <v>25</v>
      </c>
      <c r="F440" s="224">
        <v>1970012.2</v>
      </c>
      <c r="G440" s="224">
        <v>0</v>
      </c>
      <c r="H440" s="224">
        <v>0</v>
      </c>
      <c r="I440" s="224">
        <v>23504</v>
      </c>
      <c r="J440" s="224">
        <v>425685.93</v>
      </c>
      <c r="K440" s="224">
        <v>0</v>
      </c>
      <c r="L440" s="224">
        <v>0</v>
      </c>
      <c r="M440" s="224">
        <v>0</v>
      </c>
      <c r="N440" s="224">
        <v>0</v>
      </c>
      <c r="O440" s="224">
        <v>5771.4</v>
      </c>
      <c r="P440" s="224">
        <v>146314.18</v>
      </c>
      <c r="Q440" s="224">
        <v>476381.6</v>
      </c>
    </row>
    <row r="441" spans="1:17" ht="15" thickBot="1" x14ac:dyDescent="0.4">
      <c r="A441" s="367"/>
      <c r="B441" s="368"/>
      <c r="C441" s="294" t="s">
        <v>451</v>
      </c>
      <c r="D441" s="287" t="s">
        <v>20</v>
      </c>
      <c r="E441" s="227">
        <v>26</v>
      </c>
      <c r="F441" s="228">
        <v>1446777.9</v>
      </c>
      <c r="G441" s="228">
        <v>0</v>
      </c>
      <c r="H441" s="228">
        <v>0</v>
      </c>
      <c r="I441" s="228">
        <v>1560</v>
      </c>
      <c r="J441" s="228">
        <v>339170.91</v>
      </c>
      <c r="K441" s="228">
        <v>0</v>
      </c>
      <c r="L441" s="228">
        <v>0</v>
      </c>
      <c r="M441" s="228">
        <v>0</v>
      </c>
      <c r="N441" s="228">
        <v>0</v>
      </c>
      <c r="O441" s="228">
        <v>2223</v>
      </c>
      <c r="P441" s="228">
        <v>109775.02</v>
      </c>
      <c r="Q441" s="228">
        <v>352786.9</v>
      </c>
    </row>
    <row r="442" spans="1:17" ht="29" x14ac:dyDescent="0.35">
      <c r="A442" s="367"/>
      <c r="B442" s="366">
        <v>2025</v>
      </c>
      <c r="C442" s="293" t="s">
        <v>356</v>
      </c>
      <c r="D442" s="288" t="s">
        <v>92</v>
      </c>
      <c r="E442" s="236">
        <v>4</v>
      </c>
      <c r="F442" s="235">
        <v>1040138.62</v>
      </c>
      <c r="G442" s="235">
        <v>0</v>
      </c>
      <c r="H442" s="235">
        <v>0</v>
      </c>
      <c r="I442" s="235">
        <v>0</v>
      </c>
      <c r="J442" s="235">
        <v>33340.51</v>
      </c>
      <c r="K442" s="235">
        <v>0</v>
      </c>
      <c r="L442" s="235">
        <v>0</v>
      </c>
      <c r="M442" s="235">
        <v>0</v>
      </c>
      <c r="N442" s="235">
        <v>0</v>
      </c>
      <c r="O442" s="235">
        <v>3200</v>
      </c>
      <c r="P442" s="235">
        <v>65796.850000000006</v>
      </c>
      <c r="Q442" s="235">
        <v>185828.95</v>
      </c>
    </row>
    <row r="443" spans="1:17" x14ac:dyDescent="0.35">
      <c r="A443" s="367"/>
      <c r="B443" s="367"/>
      <c r="C443" s="292" t="s">
        <v>357</v>
      </c>
      <c r="D443" s="286" t="s">
        <v>20</v>
      </c>
      <c r="E443" s="225">
        <v>5</v>
      </c>
      <c r="F443" s="224">
        <v>385863.82</v>
      </c>
      <c r="G443" s="224">
        <v>0</v>
      </c>
      <c r="H443" s="224">
        <v>0</v>
      </c>
      <c r="I443" s="224">
        <v>0</v>
      </c>
      <c r="J443" s="224">
        <v>49101.2</v>
      </c>
      <c r="K443" s="224">
        <v>0</v>
      </c>
      <c r="L443" s="224">
        <v>0</v>
      </c>
      <c r="M443" s="224">
        <v>0</v>
      </c>
      <c r="N443" s="224">
        <v>0</v>
      </c>
      <c r="O443" s="224">
        <v>800</v>
      </c>
      <c r="P443" s="224">
        <v>45360.97</v>
      </c>
      <c r="Q443" s="224">
        <v>91301.88</v>
      </c>
    </row>
    <row r="444" spans="1:17" x14ac:dyDescent="0.35">
      <c r="A444" s="367"/>
      <c r="B444" s="367"/>
      <c r="C444" s="292" t="s">
        <v>250</v>
      </c>
      <c r="D444" s="286" t="s">
        <v>20</v>
      </c>
      <c r="E444" s="225">
        <v>33</v>
      </c>
      <c r="F444" s="224">
        <v>2731950.66</v>
      </c>
      <c r="G444" s="224">
        <v>0</v>
      </c>
      <c r="H444" s="224">
        <v>0</v>
      </c>
      <c r="I444" s="224">
        <v>12255</v>
      </c>
      <c r="J444" s="224">
        <v>391766.73</v>
      </c>
      <c r="K444" s="224">
        <v>0</v>
      </c>
      <c r="L444" s="224">
        <v>0</v>
      </c>
      <c r="M444" s="224">
        <v>44176.19</v>
      </c>
      <c r="N444" s="224">
        <v>133362.07999999999</v>
      </c>
      <c r="O444" s="224">
        <v>21329.8</v>
      </c>
      <c r="P444" s="224">
        <v>242153.92</v>
      </c>
      <c r="Q444" s="224">
        <v>633128.06000000006</v>
      </c>
    </row>
    <row r="445" spans="1:17" x14ac:dyDescent="0.35">
      <c r="A445" s="367"/>
      <c r="B445" s="367"/>
      <c r="C445" s="292" t="s">
        <v>358</v>
      </c>
      <c r="D445" s="286" t="s">
        <v>20</v>
      </c>
      <c r="E445" s="225">
        <v>13</v>
      </c>
      <c r="F445" s="224">
        <v>1559452.35</v>
      </c>
      <c r="G445" s="224">
        <v>0</v>
      </c>
      <c r="H445" s="224">
        <v>0</v>
      </c>
      <c r="I445" s="224">
        <v>9034.5</v>
      </c>
      <c r="J445" s="224">
        <v>258232.64</v>
      </c>
      <c r="K445" s="224">
        <v>0</v>
      </c>
      <c r="L445" s="224">
        <v>0</v>
      </c>
      <c r="M445" s="224">
        <v>17952.59</v>
      </c>
      <c r="N445" s="224">
        <v>0</v>
      </c>
      <c r="O445" s="224">
        <v>7200</v>
      </c>
      <c r="P445" s="224">
        <v>137049.54999999999</v>
      </c>
      <c r="Q445" s="224">
        <v>369642.44</v>
      </c>
    </row>
    <row r="446" spans="1:17" x14ac:dyDescent="0.35">
      <c r="A446" s="367"/>
      <c r="B446" s="367"/>
      <c r="C446" s="292" t="s">
        <v>246</v>
      </c>
      <c r="D446" s="286" t="s">
        <v>20</v>
      </c>
      <c r="E446" s="225">
        <v>34</v>
      </c>
      <c r="F446" s="224">
        <v>2108436.25</v>
      </c>
      <c r="G446" s="224">
        <v>0</v>
      </c>
      <c r="H446" s="224">
        <v>0</v>
      </c>
      <c r="I446" s="224">
        <v>28526.66</v>
      </c>
      <c r="J446" s="224">
        <v>322215.21000000002</v>
      </c>
      <c r="K446" s="224">
        <v>0</v>
      </c>
      <c r="L446" s="224">
        <v>0</v>
      </c>
      <c r="M446" s="224">
        <v>5770.48</v>
      </c>
      <c r="N446" s="224">
        <v>0</v>
      </c>
      <c r="O446" s="224">
        <v>16200</v>
      </c>
      <c r="P446" s="224">
        <v>201813.77</v>
      </c>
      <c r="Q446" s="224">
        <v>501682.68</v>
      </c>
    </row>
    <row r="447" spans="1:17" x14ac:dyDescent="0.35">
      <c r="A447" s="367"/>
      <c r="B447" s="367"/>
      <c r="C447" s="292" t="s">
        <v>452</v>
      </c>
      <c r="D447" s="286" t="s">
        <v>20</v>
      </c>
      <c r="E447" s="225">
        <v>7</v>
      </c>
      <c r="F447" s="224">
        <v>431309.88</v>
      </c>
      <c r="G447" s="224">
        <v>0</v>
      </c>
      <c r="H447" s="224">
        <v>0</v>
      </c>
      <c r="I447" s="224">
        <v>9404.08</v>
      </c>
      <c r="J447" s="224">
        <v>29715.8</v>
      </c>
      <c r="K447" s="224">
        <v>0</v>
      </c>
      <c r="L447" s="224">
        <v>0</v>
      </c>
      <c r="M447" s="224">
        <v>0</v>
      </c>
      <c r="N447" s="224">
        <v>0</v>
      </c>
      <c r="O447" s="224">
        <v>3500</v>
      </c>
      <c r="P447" s="224">
        <v>55555.119999999995</v>
      </c>
      <c r="Q447" s="224">
        <v>98103.610000000015</v>
      </c>
    </row>
    <row r="448" spans="1:17" ht="15" thickBot="1" x14ac:dyDescent="0.4">
      <c r="A448" s="368"/>
      <c r="B448" s="368"/>
      <c r="C448" s="294" t="s">
        <v>359</v>
      </c>
      <c r="D448" s="287" t="s">
        <v>20</v>
      </c>
      <c r="E448" s="227">
        <v>28</v>
      </c>
      <c r="F448" s="228">
        <v>968076.02</v>
      </c>
      <c r="G448" s="228">
        <v>0</v>
      </c>
      <c r="H448" s="228">
        <v>0</v>
      </c>
      <c r="I448" s="228">
        <v>0</v>
      </c>
      <c r="J448" s="228">
        <v>93280.17</v>
      </c>
      <c r="K448" s="228">
        <v>0</v>
      </c>
      <c r="L448" s="228">
        <v>0</v>
      </c>
      <c r="M448" s="228">
        <v>0</v>
      </c>
      <c r="N448" s="228">
        <v>0</v>
      </c>
      <c r="O448" s="228">
        <v>7700</v>
      </c>
      <c r="P448" s="228">
        <v>35763.449999999997</v>
      </c>
      <c r="Q448" s="228">
        <v>208846.83</v>
      </c>
    </row>
    <row r="449" spans="1:17" x14ac:dyDescent="0.35">
      <c r="A449" s="369" t="s">
        <v>360</v>
      </c>
      <c r="B449" s="369">
        <v>2020</v>
      </c>
      <c r="C449" s="295" t="s">
        <v>361</v>
      </c>
      <c r="D449" s="285" t="s">
        <v>20</v>
      </c>
      <c r="E449" s="231">
        <v>5</v>
      </c>
      <c r="F449" s="230">
        <v>258651.87</v>
      </c>
      <c r="G449" s="230">
        <v>24709</v>
      </c>
      <c r="H449" s="230">
        <v>0</v>
      </c>
      <c r="I449" s="230">
        <v>0</v>
      </c>
      <c r="J449" s="230">
        <v>0</v>
      </c>
      <c r="K449" s="230">
        <v>0</v>
      </c>
      <c r="L449" s="230">
        <v>21400</v>
      </c>
      <c r="M449" s="230">
        <v>0</v>
      </c>
      <c r="N449" s="230">
        <v>0</v>
      </c>
      <c r="O449" s="230">
        <v>58322.46</v>
      </c>
      <c r="P449" s="230">
        <v>17420.72</v>
      </c>
      <c r="Q449" s="230">
        <v>72636.099999999977</v>
      </c>
    </row>
    <row r="450" spans="1:17" x14ac:dyDescent="0.35">
      <c r="A450" s="367"/>
      <c r="B450" s="367"/>
      <c r="C450" s="292" t="s">
        <v>362</v>
      </c>
      <c r="D450" s="286" t="s">
        <v>20</v>
      </c>
      <c r="E450" s="225">
        <v>14</v>
      </c>
      <c r="F450" s="224">
        <v>939371.28</v>
      </c>
      <c r="G450" s="224">
        <v>165746</v>
      </c>
      <c r="H450" s="224">
        <v>0</v>
      </c>
      <c r="I450" s="224">
        <v>199243.88999999998</v>
      </c>
      <c r="J450" s="224">
        <v>0</v>
      </c>
      <c r="K450" s="224">
        <v>0</v>
      </c>
      <c r="L450" s="224">
        <v>133700</v>
      </c>
      <c r="M450" s="224">
        <v>31980</v>
      </c>
      <c r="N450" s="224">
        <v>0</v>
      </c>
      <c r="O450" s="224">
        <v>221900.27</v>
      </c>
      <c r="P450" s="224">
        <v>94534.32</v>
      </c>
      <c r="Q450" s="224">
        <v>322518.82999999996</v>
      </c>
    </row>
    <row r="451" spans="1:17" x14ac:dyDescent="0.35">
      <c r="A451" s="367"/>
      <c r="B451" s="367"/>
      <c r="C451" s="292" t="s">
        <v>116</v>
      </c>
      <c r="D451" s="286" t="s">
        <v>20</v>
      </c>
      <c r="E451" s="225">
        <v>45</v>
      </c>
      <c r="F451" s="224">
        <v>2554258.33</v>
      </c>
      <c r="G451" s="224">
        <v>432763.24</v>
      </c>
      <c r="H451" s="224">
        <v>0</v>
      </c>
      <c r="I451" s="224">
        <v>0</v>
      </c>
      <c r="J451" s="224">
        <v>0</v>
      </c>
      <c r="K451" s="224">
        <v>0</v>
      </c>
      <c r="L451" s="224">
        <v>168300</v>
      </c>
      <c r="M451" s="224">
        <v>31390</v>
      </c>
      <c r="N451" s="224">
        <v>12260</v>
      </c>
      <c r="O451" s="224">
        <v>441033.2</v>
      </c>
      <c r="P451" s="224">
        <v>271853.25999999995</v>
      </c>
      <c r="Q451" s="224">
        <v>726816.3</v>
      </c>
    </row>
    <row r="452" spans="1:17" x14ac:dyDescent="0.35">
      <c r="A452" s="367"/>
      <c r="B452" s="367"/>
      <c r="C452" s="292" t="s">
        <v>240</v>
      </c>
      <c r="D452" s="286" t="s">
        <v>20</v>
      </c>
      <c r="E452" s="225">
        <v>9</v>
      </c>
      <c r="F452" s="224">
        <v>418302.9</v>
      </c>
      <c r="G452" s="224">
        <v>51226.27</v>
      </c>
      <c r="H452" s="224">
        <v>0</v>
      </c>
      <c r="I452" s="224">
        <v>0</v>
      </c>
      <c r="J452" s="224">
        <v>0</v>
      </c>
      <c r="K452" s="224">
        <v>0</v>
      </c>
      <c r="L452" s="224">
        <v>38100</v>
      </c>
      <c r="M452" s="224">
        <v>13680</v>
      </c>
      <c r="N452" s="224">
        <v>0</v>
      </c>
      <c r="O452" s="224">
        <v>67519.7</v>
      </c>
      <c r="P452" s="224">
        <v>40099.130000000005</v>
      </c>
      <c r="Q452" s="224">
        <v>118416.35</v>
      </c>
    </row>
    <row r="453" spans="1:17" x14ac:dyDescent="0.35">
      <c r="A453" s="367"/>
      <c r="B453" s="367"/>
      <c r="C453" s="292" t="s">
        <v>363</v>
      </c>
      <c r="D453" s="286" t="s">
        <v>20</v>
      </c>
      <c r="E453" s="225">
        <v>5</v>
      </c>
      <c r="F453" s="224">
        <v>339899.88</v>
      </c>
      <c r="G453" s="224">
        <v>56106</v>
      </c>
      <c r="H453" s="224">
        <v>0</v>
      </c>
      <c r="I453" s="224">
        <v>47283.33</v>
      </c>
      <c r="J453" s="224">
        <v>0</v>
      </c>
      <c r="K453" s="224">
        <v>0</v>
      </c>
      <c r="L453" s="224">
        <v>31000</v>
      </c>
      <c r="M453" s="224">
        <v>8660</v>
      </c>
      <c r="N453" s="224">
        <v>0</v>
      </c>
      <c r="O453" s="224">
        <v>75267.179999999993</v>
      </c>
      <c r="P453" s="224">
        <v>47523.06</v>
      </c>
      <c r="Q453" s="224">
        <v>109914.01</v>
      </c>
    </row>
    <row r="454" spans="1:17" x14ac:dyDescent="0.35">
      <c r="A454" s="367"/>
      <c r="B454" s="367"/>
      <c r="C454" s="292" t="s">
        <v>364</v>
      </c>
      <c r="D454" s="286" t="s">
        <v>365</v>
      </c>
      <c r="E454" s="225">
        <v>4</v>
      </c>
      <c r="F454" s="224">
        <v>803546.18000000017</v>
      </c>
      <c r="G454" s="224">
        <v>141675.45000000001</v>
      </c>
      <c r="H454" s="224">
        <v>0</v>
      </c>
      <c r="I454" s="224">
        <v>0</v>
      </c>
      <c r="J454" s="224">
        <v>0</v>
      </c>
      <c r="K454" s="224">
        <v>0</v>
      </c>
      <c r="L454" s="224">
        <v>29323.759999999998</v>
      </c>
      <c r="M454" s="224">
        <v>50885.899999999994</v>
      </c>
      <c r="N454" s="224">
        <v>0</v>
      </c>
      <c r="O454" s="224">
        <v>72464.100000000006</v>
      </c>
      <c r="P454" s="224">
        <v>78377.790000000008</v>
      </c>
      <c r="Q454" s="224">
        <v>117572.16000000003</v>
      </c>
    </row>
    <row r="455" spans="1:17" x14ac:dyDescent="0.35">
      <c r="A455" s="367"/>
      <c r="B455" s="367"/>
      <c r="C455" s="292" t="s">
        <v>268</v>
      </c>
      <c r="D455" s="286" t="s">
        <v>20</v>
      </c>
      <c r="E455" s="225">
        <v>15</v>
      </c>
      <c r="F455" s="224">
        <v>533997.23</v>
      </c>
      <c r="G455" s="224">
        <v>29032.359999999993</v>
      </c>
      <c r="H455" s="224">
        <v>0</v>
      </c>
      <c r="I455" s="224">
        <v>0</v>
      </c>
      <c r="J455" s="224">
        <v>0</v>
      </c>
      <c r="K455" s="224">
        <v>0</v>
      </c>
      <c r="L455" s="224">
        <v>51300</v>
      </c>
      <c r="M455" s="224">
        <v>0</v>
      </c>
      <c r="N455" s="224">
        <v>0</v>
      </c>
      <c r="O455" s="224">
        <v>97739.709999999992</v>
      </c>
      <c r="P455" s="224">
        <v>26141.39</v>
      </c>
      <c r="Q455" s="224">
        <v>138658.79</v>
      </c>
    </row>
    <row r="456" spans="1:17" x14ac:dyDescent="0.35">
      <c r="A456" s="367"/>
      <c r="B456" s="367"/>
      <c r="C456" s="292" t="s">
        <v>366</v>
      </c>
      <c r="D456" s="286" t="s">
        <v>20</v>
      </c>
      <c r="E456" s="225">
        <v>3</v>
      </c>
      <c r="F456" s="224">
        <v>82051.86</v>
      </c>
      <c r="G456" s="224">
        <v>6396</v>
      </c>
      <c r="H456" s="224">
        <v>0</v>
      </c>
      <c r="I456" s="224">
        <v>0</v>
      </c>
      <c r="J456" s="224">
        <v>0</v>
      </c>
      <c r="K456" s="224">
        <v>0</v>
      </c>
      <c r="L456" s="224">
        <v>10200</v>
      </c>
      <c r="M456" s="224">
        <v>0</v>
      </c>
      <c r="N456" s="224">
        <v>0</v>
      </c>
      <c r="O456" s="224">
        <v>12000</v>
      </c>
      <c r="P456" s="224">
        <v>12211.19</v>
      </c>
      <c r="Q456" s="224">
        <v>22919.39</v>
      </c>
    </row>
    <row r="457" spans="1:17" x14ac:dyDescent="0.35">
      <c r="A457" s="367"/>
      <c r="B457" s="367"/>
      <c r="C457" s="292" t="s">
        <v>246</v>
      </c>
      <c r="D457" s="286" t="s">
        <v>20</v>
      </c>
      <c r="E457" s="225">
        <v>11</v>
      </c>
      <c r="F457" s="224">
        <v>474548.47999999998</v>
      </c>
      <c r="G457" s="224">
        <v>59298.14</v>
      </c>
      <c r="H457" s="224">
        <v>0</v>
      </c>
      <c r="I457" s="224">
        <v>0</v>
      </c>
      <c r="J457" s="224">
        <v>0</v>
      </c>
      <c r="K457" s="224">
        <v>0</v>
      </c>
      <c r="L457" s="224">
        <v>44500</v>
      </c>
      <c r="M457" s="224">
        <v>4710</v>
      </c>
      <c r="N457" s="224">
        <v>0</v>
      </c>
      <c r="O457" s="224">
        <v>103185.75</v>
      </c>
      <c r="P457" s="224">
        <v>31367.38</v>
      </c>
      <c r="Q457" s="224">
        <v>131517.69</v>
      </c>
    </row>
    <row r="458" spans="1:17" x14ac:dyDescent="0.35">
      <c r="A458" s="367"/>
      <c r="B458" s="367"/>
      <c r="C458" s="292" t="s">
        <v>331</v>
      </c>
      <c r="D458" s="286" t="s">
        <v>20</v>
      </c>
      <c r="E458" s="225">
        <v>9</v>
      </c>
      <c r="F458" s="224">
        <v>482830.32</v>
      </c>
      <c r="G458" s="224">
        <v>67797.37</v>
      </c>
      <c r="H458" s="224">
        <v>0</v>
      </c>
      <c r="I458" s="224">
        <v>0</v>
      </c>
      <c r="J458" s="224">
        <v>0</v>
      </c>
      <c r="K458" s="224">
        <v>0</v>
      </c>
      <c r="L458" s="224">
        <v>37800</v>
      </c>
      <c r="M458" s="224">
        <v>0</v>
      </c>
      <c r="N458" s="224">
        <v>0</v>
      </c>
      <c r="O458" s="224">
        <v>74272.540000000008</v>
      </c>
      <c r="P458" s="224">
        <v>43378.01</v>
      </c>
      <c r="Q458" s="224">
        <v>129521.54</v>
      </c>
    </row>
    <row r="459" spans="1:17" ht="15" thickBot="1" x14ac:dyDescent="0.4">
      <c r="A459" s="367"/>
      <c r="B459" s="368"/>
      <c r="C459" s="294" t="s">
        <v>367</v>
      </c>
      <c r="D459" s="287" t="s">
        <v>20</v>
      </c>
      <c r="E459" s="227">
        <v>4</v>
      </c>
      <c r="F459" s="228">
        <v>197175.63999999998</v>
      </c>
      <c r="G459" s="228">
        <v>22827</v>
      </c>
      <c r="H459" s="228">
        <v>0</v>
      </c>
      <c r="I459" s="228">
        <v>12471.439999999999</v>
      </c>
      <c r="J459" s="228">
        <v>0</v>
      </c>
      <c r="K459" s="228">
        <v>0</v>
      </c>
      <c r="L459" s="228">
        <v>25600</v>
      </c>
      <c r="M459" s="228">
        <v>3455.25</v>
      </c>
      <c r="N459" s="228">
        <v>0</v>
      </c>
      <c r="O459" s="228">
        <v>47056.170000000006</v>
      </c>
      <c r="P459" s="228">
        <v>8089.13</v>
      </c>
      <c r="Q459" s="228">
        <v>58333.09</v>
      </c>
    </row>
    <row r="460" spans="1:17" x14ac:dyDescent="0.35">
      <c r="A460" s="367"/>
      <c r="B460" s="369">
        <v>2021</v>
      </c>
      <c r="C460" s="295" t="s">
        <v>361</v>
      </c>
      <c r="D460" s="285" t="s">
        <v>20</v>
      </c>
      <c r="E460" s="231">
        <v>4</v>
      </c>
      <c r="F460" s="230">
        <v>236333.02</v>
      </c>
      <c r="G460" s="230">
        <v>28165.23</v>
      </c>
      <c r="H460" s="230">
        <v>0</v>
      </c>
      <c r="I460" s="230">
        <v>0</v>
      </c>
      <c r="J460" s="230">
        <v>0</v>
      </c>
      <c r="K460" s="230">
        <v>0</v>
      </c>
      <c r="L460" s="230">
        <v>25630</v>
      </c>
      <c r="M460" s="230">
        <v>0</v>
      </c>
      <c r="N460" s="230">
        <v>0</v>
      </c>
      <c r="O460" s="230">
        <v>55053.38</v>
      </c>
      <c r="P460" s="230">
        <v>26592.65</v>
      </c>
      <c r="Q460" s="230">
        <v>73730.13</v>
      </c>
    </row>
    <row r="461" spans="1:17" x14ac:dyDescent="0.35">
      <c r="A461" s="367"/>
      <c r="B461" s="367"/>
      <c r="C461" s="292" t="s">
        <v>368</v>
      </c>
      <c r="D461" s="286" t="s">
        <v>20</v>
      </c>
      <c r="E461" s="225">
        <v>13</v>
      </c>
      <c r="F461" s="224">
        <v>987476.96000000008</v>
      </c>
      <c r="G461" s="224">
        <v>175958</v>
      </c>
      <c r="H461" s="224">
        <v>0</v>
      </c>
      <c r="I461" s="224">
        <v>213848.43000000002</v>
      </c>
      <c r="J461" s="224">
        <v>0</v>
      </c>
      <c r="K461" s="224">
        <v>0</v>
      </c>
      <c r="L461" s="224">
        <v>192000</v>
      </c>
      <c r="M461" s="224">
        <v>23877</v>
      </c>
      <c r="N461" s="224">
        <v>0</v>
      </c>
      <c r="O461" s="224">
        <v>201482.81</v>
      </c>
      <c r="P461" s="224">
        <v>119926.70999999999</v>
      </c>
      <c r="Q461" s="224">
        <v>344890.66000000003</v>
      </c>
    </row>
    <row r="462" spans="1:17" x14ac:dyDescent="0.35">
      <c r="A462" s="367"/>
      <c r="B462" s="367"/>
      <c r="C462" s="292" t="s">
        <v>330</v>
      </c>
      <c r="D462" s="286" t="s">
        <v>20</v>
      </c>
      <c r="E462" s="225">
        <v>37</v>
      </c>
      <c r="F462" s="224">
        <v>2570601.66</v>
      </c>
      <c r="G462" s="224">
        <v>440801.53</v>
      </c>
      <c r="H462" s="224">
        <v>0</v>
      </c>
      <c r="I462" s="224">
        <v>2.1316282072803006E-13</v>
      </c>
      <c r="J462" s="224">
        <v>0</v>
      </c>
      <c r="K462" s="224">
        <v>500</v>
      </c>
      <c r="L462" s="224">
        <v>284910</v>
      </c>
      <c r="M462" s="224">
        <v>57988</v>
      </c>
      <c r="N462" s="224">
        <v>17060</v>
      </c>
      <c r="O462" s="224">
        <v>509242.17</v>
      </c>
      <c r="P462" s="224">
        <v>281248.02999999997</v>
      </c>
      <c r="Q462" s="224">
        <v>781280.87000000011</v>
      </c>
    </row>
    <row r="463" spans="1:17" x14ac:dyDescent="0.35">
      <c r="A463" s="367"/>
      <c r="B463" s="367"/>
      <c r="C463" s="292" t="s">
        <v>240</v>
      </c>
      <c r="D463" s="286" t="s">
        <v>20</v>
      </c>
      <c r="E463" s="225">
        <v>10</v>
      </c>
      <c r="F463" s="224">
        <v>518360.64</v>
      </c>
      <c r="G463" s="224">
        <v>65820</v>
      </c>
      <c r="H463" s="224">
        <v>0</v>
      </c>
      <c r="I463" s="224">
        <v>0</v>
      </c>
      <c r="J463" s="224">
        <v>0</v>
      </c>
      <c r="K463" s="224">
        <v>0</v>
      </c>
      <c r="L463" s="224">
        <v>55090</v>
      </c>
      <c r="M463" s="224">
        <v>11687.25</v>
      </c>
      <c r="N463" s="224">
        <v>0</v>
      </c>
      <c r="O463" s="224">
        <v>91174.83</v>
      </c>
      <c r="P463" s="224">
        <v>41151.449999999997</v>
      </c>
      <c r="Q463" s="224">
        <v>148894.57999999999</v>
      </c>
    </row>
    <row r="464" spans="1:17" x14ac:dyDescent="0.35">
      <c r="A464" s="367"/>
      <c r="B464" s="367"/>
      <c r="C464" s="292" t="s">
        <v>363</v>
      </c>
      <c r="D464" s="286" t="s">
        <v>20</v>
      </c>
      <c r="E464" s="225">
        <v>3</v>
      </c>
      <c r="F464" s="224">
        <v>170254.84</v>
      </c>
      <c r="G464" s="224">
        <v>17320</v>
      </c>
      <c r="H464" s="224">
        <v>0</v>
      </c>
      <c r="I464" s="224">
        <v>15766.67</v>
      </c>
      <c r="J464" s="224">
        <v>0</v>
      </c>
      <c r="K464" s="224">
        <v>0</v>
      </c>
      <c r="L464" s="224">
        <v>24500</v>
      </c>
      <c r="M464" s="224">
        <v>0</v>
      </c>
      <c r="N464" s="224">
        <v>0</v>
      </c>
      <c r="O464" s="224">
        <v>45766.67</v>
      </c>
      <c r="P464" s="224">
        <v>35407.32</v>
      </c>
      <c r="Q464" s="224">
        <v>62234.409999999996</v>
      </c>
    </row>
    <row r="465" spans="1:17" x14ac:dyDescent="0.35">
      <c r="A465" s="367"/>
      <c r="B465" s="367"/>
      <c r="C465" s="292" t="s">
        <v>369</v>
      </c>
      <c r="D465" s="286" t="s">
        <v>20</v>
      </c>
      <c r="E465" s="225">
        <v>5</v>
      </c>
      <c r="F465" s="224">
        <v>242598.06</v>
      </c>
      <c r="G465" s="224">
        <v>8994.5499999999993</v>
      </c>
      <c r="H465" s="224">
        <v>0</v>
      </c>
      <c r="I465" s="224">
        <v>0</v>
      </c>
      <c r="J465" s="224">
        <v>0</v>
      </c>
      <c r="K465" s="224">
        <v>0</v>
      </c>
      <c r="L465" s="224">
        <v>47410</v>
      </c>
      <c r="M465" s="224">
        <v>0</v>
      </c>
      <c r="N465" s="224">
        <v>0</v>
      </c>
      <c r="O465" s="224">
        <v>66464.430000000008</v>
      </c>
      <c r="P465" s="224">
        <v>8571</v>
      </c>
      <c r="Q465" s="224">
        <v>72746.960000000006</v>
      </c>
    </row>
    <row r="466" spans="1:17" x14ac:dyDescent="0.35">
      <c r="A466" s="367"/>
      <c r="B466" s="367"/>
      <c r="C466" s="292" t="s">
        <v>364</v>
      </c>
      <c r="D466" s="286" t="s">
        <v>365</v>
      </c>
      <c r="E466" s="225">
        <v>3</v>
      </c>
      <c r="F466" s="224">
        <v>820540.15999999992</v>
      </c>
      <c r="G466" s="224">
        <v>152119.77000000002</v>
      </c>
      <c r="H466" s="224">
        <v>0</v>
      </c>
      <c r="I466" s="224">
        <v>0</v>
      </c>
      <c r="J466" s="224">
        <v>0</v>
      </c>
      <c r="K466" s="224">
        <v>0</v>
      </c>
      <c r="L466" s="224">
        <v>243500.22</v>
      </c>
      <c r="M466" s="224">
        <v>0</v>
      </c>
      <c r="N466" s="224">
        <v>0</v>
      </c>
      <c r="O466" s="224">
        <v>0</v>
      </c>
      <c r="P466" s="224">
        <v>78290.69</v>
      </c>
      <c r="Q466" s="224">
        <v>128369.93</v>
      </c>
    </row>
    <row r="467" spans="1:17" x14ac:dyDescent="0.35">
      <c r="A467" s="367"/>
      <c r="B467" s="367"/>
      <c r="C467" s="292" t="s">
        <v>268</v>
      </c>
      <c r="D467" s="286" t="s">
        <v>20</v>
      </c>
      <c r="E467" s="225">
        <v>13</v>
      </c>
      <c r="F467" s="224">
        <v>225405.49999999997</v>
      </c>
      <c r="G467" s="224">
        <v>17648.8</v>
      </c>
      <c r="H467" s="224">
        <v>0</v>
      </c>
      <c r="I467" s="224">
        <v>0</v>
      </c>
      <c r="J467" s="224">
        <v>0</v>
      </c>
      <c r="K467" s="224">
        <v>0</v>
      </c>
      <c r="L467" s="224">
        <v>4500</v>
      </c>
      <c r="M467" s="224">
        <v>0</v>
      </c>
      <c r="N467" s="224">
        <v>0</v>
      </c>
      <c r="O467" s="224">
        <v>56950.279999999992</v>
      </c>
      <c r="P467" s="224">
        <v>52107.35</v>
      </c>
      <c r="Q467" s="224">
        <v>66351.47</v>
      </c>
    </row>
    <row r="468" spans="1:17" x14ac:dyDescent="0.35">
      <c r="A468" s="367"/>
      <c r="B468" s="367"/>
      <c r="C468" s="292" t="s">
        <v>246</v>
      </c>
      <c r="D468" s="286" t="s">
        <v>20</v>
      </c>
      <c r="E468" s="225">
        <v>14</v>
      </c>
      <c r="F468" s="224">
        <v>968405.65</v>
      </c>
      <c r="G468" s="224">
        <v>100552.87</v>
      </c>
      <c r="H468" s="224">
        <v>0</v>
      </c>
      <c r="I468" s="224">
        <v>0</v>
      </c>
      <c r="J468" s="224">
        <v>0</v>
      </c>
      <c r="K468" s="224">
        <v>1500</v>
      </c>
      <c r="L468" s="224">
        <v>157440</v>
      </c>
      <c r="M468" s="224">
        <v>0</v>
      </c>
      <c r="N468" s="224">
        <v>0</v>
      </c>
      <c r="O468" s="224">
        <v>222387.93</v>
      </c>
      <c r="P468" s="224">
        <v>48627.73</v>
      </c>
      <c r="Q468" s="224">
        <v>287157.48</v>
      </c>
    </row>
    <row r="469" spans="1:17" x14ac:dyDescent="0.35">
      <c r="A469" s="367"/>
      <c r="B469" s="367"/>
      <c r="C469" s="292" t="s">
        <v>250</v>
      </c>
      <c r="D469" s="286" t="s">
        <v>20</v>
      </c>
      <c r="E469" s="225">
        <v>9</v>
      </c>
      <c r="F469" s="224">
        <v>457655.48000000004</v>
      </c>
      <c r="G469" s="224">
        <v>66898.53</v>
      </c>
      <c r="H469" s="224">
        <v>0</v>
      </c>
      <c r="I469" s="224">
        <v>0</v>
      </c>
      <c r="J469" s="224">
        <v>0</v>
      </c>
      <c r="K469" s="224">
        <v>0</v>
      </c>
      <c r="L469" s="224">
        <v>55090</v>
      </c>
      <c r="M469" s="224">
        <v>0</v>
      </c>
      <c r="N469" s="224">
        <v>0</v>
      </c>
      <c r="O469" s="224">
        <v>94222.849999999991</v>
      </c>
      <c r="P469" s="224">
        <v>48236.24</v>
      </c>
      <c r="Q469" s="224">
        <v>134143.49</v>
      </c>
    </row>
    <row r="470" spans="1:17" ht="15" thickBot="1" x14ac:dyDescent="0.4">
      <c r="A470" s="367"/>
      <c r="B470" s="368"/>
      <c r="C470" s="294" t="s">
        <v>370</v>
      </c>
      <c r="D470" s="287" t="s">
        <v>20</v>
      </c>
      <c r="E470" s="227">
        <v>3</v>
      </c>
      <c r="F470" s="228">
        <v>159602.26999999999</v>
      </c>
      <c r="G470" s="228">
        <v>9365.5299999999988</v>
      </c>
      <c r="H470" s="228">
        <v>0</v>
      </c>
      <c r="I470" s="228">
        <v>8145.51</v>
      </c>
      <c r="J470" s="228">
        <v>0</v>
      </c>
      <c r="K470" s="228">
        <v>0</v>
      </c>
      <c r="L470" s="228">
        <v>30440</v>
      </c>
      <c r="M470" s="228">
        <v>0</v>
      </c>
      <c r="N470" s="228">
        <v>0</v>
      </c>
      <c r="O470" s="228">
        <v>42043.12</v>
      </c>
      <c r="P470" s="228">
        <v>19262.07</v>
      </c>
      <c r="Q470" s="228">
        <v>51515.87999999999</v>
      </c>
    </row>
    <row r="471" spans="1:17" x14ac:dyDescent="0.35">
      <c r="A471" s="367"/>
      <c r="B471" s="369">
        <v>2022</v>
      </c>
      <c r="C471" s="295" t="s">
        <v>361</v>
      </c>
      <c r="D471" s="285" t="s">
        <v>20</v>
      </c>
      <c r="E471" s="231">
        <v>3</v>
      </c>
      <c r="F471" s="230">
        <v>181601.72000000003</v>
      </c>
      <c r="G471" s="230">
        <v>21844</v>
      </c>
      <c r="H471" s="230">
        <v>0</v>
      </c>
      <c r="I471" s="230">
        <v>0</v>
      </c>
      <c r="J471" s="230">
        <v>0</v>
      </c>
      <c r="K471" s="230">
        <v>0</v>
      </c>
      <c r="L471" s="230">
        <v>22500</v>
      </c>
      <c r="M471" s="230">
        <v>0</v>
      </c>
      <c r="N471" s="230">
        <v>0</v>
      </c>
      <c r="O471" s="230">
        <v>44583.33</v>
      </c>
      <c r="P471" s="230">
        <v>16983.849999999999</v>
      </c>
      <c r="Q471" s="230">
        <v>57628.399999999994</v>
      </c>
    </row>
    <row r="472" spans="1:17" x14ac:dyDescent="0.35">
      <c r="A472" s="367"/>
      <c r="B472" s="367"/>
      <c r="C472" s="292" t="s">
        <v>371</v>
      </c>
      <c r="D472" s="286" t="s">
        <v>20</v>
      </c>
      <c r="E472" s="225">
        <v>12</v>
      </c>
      <c r="F472" s="224">
        <v>1115078.04</v>
      </c>
      <c r="G472" s="224">
        <v>189176.91</v>
      </c>
      <c r="H472" s="224">
        <v>0</v>
      </c>
      <c r="I472" s="224">
        <v>216013.65000000002</v>
      </c>
      <c r="J472" s="224">
        <v>0</v>
      </c>
      <c r="K472" s="224">
        <v>0</v>
      </c>
      <c r="L472" s="224">
        <v>227000</v>
      </c>
      <c r="M472" s="224">
        <v>21247.5</v>
      </c>
      <c r="N472" s="224">
        <v>0</v>
      </c>
      <c r="O472" s="224">
        <v>249998</v>
      </c>
      <c r="P472" s="224">
        <v>130586.10999999999</v>
      </c>
      <c r="Q472" s="224">
        <v>389241.06</v>
      </c>
    </row>
    <row r="473" spans="1:17" x14ac:dyDescent="0.35">
      <c r="A473" s="367"/>
      <c r="B473" s="367"/>
      <c r="C473" s="292" t="s">
        <v>330</v>
      </c>
      <c r="D473" s="286" t="s">
        <v>20</v>
      </c>
      <c r="E473" s="225">
        <v>43</v>
      </c>
      <c r="F473" s="224">
        <v>2547868.89</v>
      </c>
      <c r="G473" s="224">
        <v>459043.96</v>
      </c>
      <c r="H473" s="224">
        <v>0</v>
      </c>
      <c r="I473" s="224">
        <v>0</v>
      </c>
      <c r="J473" s="224">
        <v>0</v>
      </c>
      <c r="K473" s="224">
        <v>0</v>
      </c>
      <c r="L473" s="224">
        <v>333000</v>
      </c>
      <c r="M473" s="224">
        <v>45613.75</v>
      </c>
      <c r="N473" s="224">
        <v>43200</v>
      </c>
      <c r="O473" s="224">
        <v>674166.21</v>
      </c>
      <c r="P473" s="224">
        <v>313235.58999999997</v>
      </c>
      <c r="Q473" s="224">
        <v>833294.3600000001</v>
      </c>
    </row>
    <row r="474" spans="1:17" x14ac:dyDescent="0.35">
      <c r="A474" s="367"/>
      <c r="B474" s="367"/>
      <c r="C474" s="292" t="s">
        <v>240</v>
      </c>
      <c r="D474" s="286" t="s">
        <v>20</v>
      </c>
      <c r="E474" s="225">
        <v>12</v>
      </c>
      <c r="F474" s="224">
        <v>654400.30000000005</v>
      </c>
      <c r="G474" s="224">
        <v>76246.429999999993</v>
      </c>
      <c r="H474" s="224">
        <v>0</v>
      </c>
      <c r="I474" s="224">
        <v>0</v>
      </c>
      <c r="J474" s="224">
        <v>0</v>
      </c>
      <c r="K474" s="224">
        <v>0</v>
      </c>
      <c r="L474" s="224">
        <v>90500</v>
      </c>
      <c r="M474" s="224">
        <v>0</v>
      </c>
      <c r="N474" s="224">
        <v>0</v>
      </c>
      <c r="O474" s="224">
        <v>143466.97</v>
      </c>
      <c r="P474" s="224">
        <v>39172.949999999997</v>
      </c>
      <c r="Q474" s="224">
        <v>194892.04000000004</v>
      </c>
    </row>
    <row r="475" spans="1:17" x14ac:dyDescent="0.35">
      <c r="A475" s="367"/>
      <c r="B475" s="367"/>
      <c r="C475" s="292" t="s">
        <v>372</v>
      </c>
      <c r="D475" s="286" t="s">
        <v>20</v>
      </c>
      <c r="E475" s="225">
        <v>3</v>
      </c>
      <c r="F475" s="224">
        <v>159628.45000000001</v>
      </c>
      <c r="G475" s="224">
        <v>19280</v>
      </c>
      <c r="H475" s="224">
        <v>0</v>
      </c>
      <c r="I475" s="224">
        <v>20733.34</v>
      </c>
      <c r="J475" s="224">
        <v>0</v>
      </c>
      <c r="K475" s="224">
        <v>0</v>
      </c>
      <c r="L475" s="224">
        <v>29500</v>
      </c>
      <c r="M475" s="224">
        <v>0</v>
      </c>
      <c r="N475" s="224">
        <v>0</v>
      </c>
      <c r="O475" s="224">
        <v>44876.67</v>
      </c>
      <c r="P475" s="224">
        <v>18247.23</v>
      </c>
      <c r="Q475" s="224">
        <v>60874.47</v>
      </c>
    </row>
    <row r="476" spans="1:17" x14ac:dyDescent="0.35">
      <c r="A476" s="367"/>
      <c r="B476" s="367"/>
      <c r="C476" s="292" t="s">
        <v>373</v>
      </c>
      <c r="D476" s="286" t="s">
        <v>20</v>
      </c>
      <c r="E476" s="225">
        <v>5</v>
      </c>
      <c r="F476" s="224">
        <v>263346.33999999997</v>
      </c>
      <c r="G476" s="224">
        <v>20730</v>
      </c>
      <c r="H476" s="224">
        <v>0</v>
      </c>
      <c r="I476" s="224">
        <v>8660</v>
      </c>
      <c r="J476" s="224">
        <v>0</v>
      </c>
      <c r="K476" s="224">
        <v>0</v>
      </c>
      <c r="L476" s="224">
        <v>37000</v>
      </c>
      <c r="M476" s="224">
        <v>0</v>
      </c>
      <c r="N476" s="224">
        <v>0</v>
      </c>
      <c r="O476" s="224">
        <v>89978</v>
      </c>
      <c r="P476" s="224">
        <v>13553.99</v>
      </c>
      <c r="Q476" s="224">
        <v>82192.920000000013</v>
      </c>
    </row>
    <row r="477" spans="1:17" x14ac:dyDescent="0.35">
      <c r="A477" s="367"/>
      <c r="B477" s="367"/>
      <c r="C477" s="292" t="s">
        <v>369</v>
      </c>
      <c r="D477" s="286" t="s">
        <v>20</v>
      </c>
      <c r="E477" s="225">
        <v>9</v>
      </c>
      <c r="F477" s="224">
        <v>363577.27</v>
      </c>
      <c r="G477" s="224">
        <v>24658.18</v>
      </c>
      <c r="H477" s="224">
        <v>0</v>
      </c>
      <c r="I477" s="224">
        <v>0</v>
      </c>
      <c r="J477" s="224">
        <v>0</v>
      </c>
      <c r="K477" s="224">
        <v>1160</v>
      </c>
      <c r="L477" s="224">
        <v>52500</v>
      </c>
      <c r="M477" s="224">
        <v>0</v>
      </c>
      <c r="N477" s="224">
        <v>0</v>
      </c>
      <c r="O477" s="224">
        <v>112300.54</v>
      </c>
      <c r="P477" s="224">
        <v>20441.84</v>
      </c>
      <c r="Q477" s="224">
        <v>109131.31</v>
      </c>
    </row>
    <row r="478" spans="1:17" x14ac:dyDescent="0.35">
      <c r="A478" s="367"/>
      <c r="B478" s="367"/>
      <c r="C478" s="292" t="s">
        <v>364</v>
      </c>
      <c r="D478" s="286" t="s">
        <v>365</v>
      </c>
      <c r="E478" s="225">
        <v>3</v>
      </c>
      <c r="F478" s="224">
        <v>901631.55999999982</v>
      </c>
      <c r="G478" s="224">
        <v>170462.31000000003</v>
      </c>
      <c r="H478" s="224">
        <v>0</v>
      </c>
      <c r="I478" s="224">
        <v>0</v>
      </c>
      <c r="J478" s="224">
        <v>0</v>
      </c>
      <c r="K478" s="224">
        <v>0</v>
      </c>
      <c r="L478" s="224">
        <v>261911.84000000003</v>
      </c>
      <c r="M478" s="224">
        <v>54867.45</v>
      </c>
      <c r="N478" s="224">
        <v>0</v>
      </c>
      <c r="O478" s="224">
        <v>0</v>
      </c>
      <c r="P478" s="224">
        <v>82441.08</v>
      </c>
      <c r="Q478" s="224">
        <v>146782.43</v>
      </c>
    </row>
    <row r="479" spans="1:17" x14ac:dyDescent="0.35">
      <c r="A479" s="367"/>
      <c r="B479" s="367"/>
      <c r="C479" s="292" t="s">
        <v>268</v>
      </c>
      <c r="D479" s="286" t="s">
        <v>20</v>
      </c>
      <c r="E479" s="225">
        <v>3</v>
      </c>
      <c r="F479" s="224">
        <v>161253.88</v>
      </c>
      <c r="G479" s="224">
        <v>10284.57</v>
      </c>
      <c r="H479" s="224">
        <v>0</v>
      </c>
      <c r="I479" s="224">
        <v>0</v>
      </c>
      <c r="J479" s="224">
        <v>0</v>
      </c>
      <c r="K479" s="224">
        <v>7803.33</v>
      </c>
      <c r="L479" s="224">
        <v>26000</v>
      </c>
      <c r="M479" s="224">
        <v>0</v>
      </c>
      <c r="N479" s="224">
        <v>0</v>
      </c>
      <c r="O479" s="224">
        <v>35258.699999999997</v>
      </c>
      <c r="P479" s="224">
        <v>5563.53</v>
      </c>
      <c r="Q479" s="224">
        <v>46049.17</v>
      </c>
    </row>
    <row r="480" spans="1:17" x14ac:dyDescent="0.35">
      <c r="A480" s="367"/>
      <c r="B480" s="367"/>
      <c r="C480" s="292" t="s">
        <v>246</v>
      </c>
      <c r="D480" s="286" t="s">
        <v>20</v>
      </c>
      <c r="E480" s="225">
        <v>29</v>
      </c>
      <c r="F480" s="224">
        <v>1434538.71</v>
      </c>
      <c r="G480" s="224">
        <v>154240.62</v>
      </c>
      <c r="H480" s="224">
        <v>0</v>
      </c>
      <c r="I480" s="224">
        <v>0</v>
      </c>
      <c r="J480" s="224">
        <v>0</v>
      </c>
      <c r="K480" s="224">
        <v>0</v>
      </c>
      <c r="L480" s="224">
        <v>208500</v>
      </c>
      <c r="M480" s="224">
        <v>9060</v>
      </c>
      <c r="N480" s="224">
        <v>0</v>
      </c>
      <c r="O480" s="224">
        <v>475356.02</v>
      </c>
      <c r="P480" s="224">
        <v>105009.71</v>
      </c>
      <c r="Q480" s="224">
        <v>453187.87</v>
      </c>
    </row>
    <row r="481" spans="1:17" ht="15" thickBot="1" x14ac:dyDescent="0.4">
      <c r="A481" s="367"/>
      <c r="B481" s="368"/>
      <c r="C481" s="294" t="s">
        <v>250</v>
      </c>
      <c r="D481" s="287" t="s">
        <v>20</v>
      </c>
      <c r="E481" s="227">
        <v>12</v>
      </c>
      <c r="F481" s="228">
        <v>516799.00000000006</v>
      </c>
      <c r="G481" s="228">
        <v>75880.479999999996</v>
      </c>
      <c r="H481" s="228">
        <v>0</v>
      </c>
      <c r="I481" s="228">
        <v>0</v>
      </c>
      <c r="J481" s="228">
        <v>0</v>
      </c>
      <c r="K481" s="228">
        <v>0</v>
      </c>
      <c r="L481" s="228">
        <v>57500</v>
      </c>
      <c r="M481" s="228">
        <v>16650</v>
      </c>
      <c r="N481" s="228">
        <v>0</v>
      </c>
      <c r="O481" s="228">
        <v>127395.99</v>
      </c>
      <c r="P481" s="228">
        <v>56997.32</v>
      </c>
      <c r="Q481" s="228">
        <v>154863.36000000002</v>
      </c>
    </row>
    <row r="482" spans="1:17" x14ac:dyDescent="0.35">
      <c r="A482" s="367"/>
      <c r="B482" s="369">
        <v>2023</v>
      </c>
      <c r="C482" s="295" t="s">
        <v>361</v>
      </c>
      <c r="D482" s="285" t="s">
        <v>20</v>
      </c>
      <c r="E482" s="231">
        <v>3</v>
      </c>
      <c r="F482" s="230">
        <v>409759.2</v>
      </c>
      <c r="G482" s="230">
        <v>51153.74</v>
      </c>
      <c r="H482" s="230">
        <v>0</v>
      </c>
      <c r="I482" s="230">
        <v>0</v>
      </c>
      <c r="J482" s="230">
        <v>0</v>
      </c>
      <c r="K482" s="230">
        <v>0</v>
      </c>
      <c r="L482" s="230">
        <v>99800</v>
      </c>
      <c r="M482" s="230">
        <v>5583.75</v>
      </c>
      <c r="N482" s="230">
        <v>0</v>
      </c>
      <c r="O482" s="230">
        <v>103169.54000000002</v>
      </c>
      <c r="P482" s="230">
        <v>20641.34</v>
      </c>
      <c r="Q482" s="230">
        <v>137264.59</v>
      </c>
    </row>
    <row r="483" spans="1:17" x14ac:dyDescent="0.35">
      <c r="A483" s="367"/>
      <c r="B483" s="367"/>
      <c r="C483" s="292" t="s">
        <v>374</v>
      </c>
      <c r="D483" s="286" t="s">
        <v>20</v>
      </c>
      <c r="E483" s="225">
        <v>10</v>
      </c>
      <c r="F483" s="224">
        <v>1068831.19</v>
      </c>
      <c r="G483" s="224">
        <v>220125.59</v>
      </c>
      <c r="H483" s="224">
        <v>0</v>
      </c>
      <c r="I483" s="224">
        <v>202665.36</v>
      </c>
      <c r="J483" s="224">
        <v>0</v>
      </c>
      <c r="K483" s="224">
        <v>0</v>
      </c>
      <c r="L483" s="224">
        <v>280690</v>
      </c>
      <c r="M483" s="224">
        <v>49807.5</v>
      </c>
      <c r="N483" s="224">
        <v>0</v>
      </c>
      <c r="O483" s="224">
        <v>224919.58</v>
      </c>
      <c r="P483" s="224">
        <v>120864.69</v>
      </c>
      <c r="Q483" s="224">
        <v>388012.7</v>
      </c>
    </row>
    <row r="484" spans="1:17" x14ac:dyDescent="0.35">
      <c r="A484" s="367"/>
      <c r="B484" s="367"/>
      <c r="C484" s="292" t="s">
        <v>330</v>
      </c>
      <c r="D484" s="286" t="s">
        <v>20</v>
      </c>
      <c r="E484" s="225">
        <v>41</v>
      </c>
      <c r="F484" s="224">
        <v>2813908.69</v>
      </c>
      <c r="G484" s="224">
        <v>500582.76</v>
      </c>
      <c r="H484" s="224">
        <v>0</v>
      </c>
      <c r="I484" s="224">
        <v>0</v>
      </c>
      <c r="J484" s="224">
        <v>0</v>
      </c>
      <c r="K484" s="224">
        <v>0</v>
      </c>
      <c r="L484" s="224">
        <v>466700</v>
      </c>
      <c r="M484" s="224">
        <v>82143.5</v>
      </c>
      <c r="N484" s="224">
        <v>0</v>
      </c>
      <c r="O484" s="224">
        <v>668790.65</v>
      </c>
      <c r="P484" s="224">
        <v>307898.87</v>
      </c>
      <c r="Q484" s="224">
        <v>918932.15</v>
      </c>
    </row>
    <row r="485" spans="1:17" ht="29" x14ac:dyDescent="0.35">
      <c r="A485" s="367"/>
      <c r="B485" s="367"/>
      <c r="C485" s="292" t="s">
        <v>375</v>
      </c>
      <c r="D485" s="286" t="s">
        <v>20</v>
      </c>
      <c r="E485" s="225">
        <v>6</v>
      </c>
      <c r="F485" s="224">
        <v>355608.82</v>
      </c>
      <c r="G485" s="224">
        <v>30700.57</v>
      </c>
      <c r="H485" s="224">
        <v>0</v>
      </c>
      <c r="I485" s="224">
        <v>8970</v>
      </c>
      <c r="J485" s="224">
        <v>0</v>
      </c>
      <c r="K485" s="224">
        <v>0</v>
      </c>
      <c r="L485" s="224">
        <v>51900</v>
      </c>
      <c r="M485" s="224">
        <v>0</v>
      </c>
      <c r="N485" s="224">
        <v>0</v>
      </c>
      <c r="O485" s="224">
        <v>95870.66</v>
      </c>
      <c r="P485" s="224">
        <v>32745.64</v>
      </c>
      <c r="Q485" s="224">
        <v>114015</v>
      </c>
    </row>
    <row r="486" spans="1:17" x14ac:dyDescent="0.35">
      <c r="A486" s="367"/>
      <c r="B486" s="367"/>
      <c r="C486" s="292" t="s">
        <v>240</v>
      </c>
      <c r="D486" s="286" t="s">
        <v>20</v>
      </c>
      <c r="E486" s="225">
        <v>13</v>
      </c>
      <c r="F486" s="224">
        <v>694294.24</v>
      </c>
      <c r="G486" s="224">
        <v>90565.189999999988</v>
      </c>
      <c r="H486" s="224">
        <v>0</v>
      </c>
      <c r="I486" s="224">
        <v>0</v>
      </c>
      <c r="J486" s="224">
        <v>0</v>
      </c>
      <c r="K486" s="224">
        <v>0</v>
      </c>
      <c r="L486" s="224">
        <v>90950</v>
      </c>
      <c r="M486" s="224">
        <v>16725</v>
      </c>
      <c r="N486" s="224">
        <v>0</v>
      </c>
      <c r="O486" s="224">
        <v>145603.08000000002</v>
      </c>
      <c r="P486" s="224">
        <v>64392.65</v>
      </c>
      <c r="Q486" s="224">
        <v>212029.86000000002</v>
      </c>
    </row>
    <row r="487" spans="1:17" x14ac:dyDescent="0.35">
      <c r="A487" s="367"/>
      <c r="B487" s="367"/>
      <c r="C487" s="292" t="s">
        <v>363</v>
      </c>
      <c r="D487" s="286" t="s">
        <v>20</v>
      </c>
      <c r="E487" s="225">
        <v>4</v>
      </c>
      <c r="F487" s="224">
        <v>272834.63</v>
      </c>
      <c r="G487" s="224">
        <v>50294.35</v>
      </c>
      <c r="H487" s="224">
        <v>0</v>
      </c>
      <c r="I487" s="224">
        <v>46525.11</v>
      </c>
      <c r="J487" s="224">
        <v>0</v>
      </c>
      <c r="K487" s="224">
        <v>0</v>
      </c>
      <c r="L487" s="224">
        <v>65000</v>
      </c>
      <c r="M487" s="224">
        <v>17850</v>
      </c>
      <c r="N487" s="224">
        <v>0</v>
      </c>
      <c r="O487" s="224">
        <v>66345.59</v>
      </c>
      <c r="P487" s="224">
        <v>30586.35</v>
      </c>
      <c r="Q487" s="224">
        <v>98693.88</v>
      </c>
    </row>
    <row r="488" spans="1:17" x14ac:dyDescent="0.35">
      <c r="A488" s="367"/>
      <c r="B488" s="367"/>
      <c r="C488" s="292" t="s">
        <v>369</v>
      </c>
      <c r="D488" s="286" t="s">
        <v>20</v>
      </c>
      <c r="E488" s="225">
        <v>7</v>
      </c>
      <c r="F488" s="224">
        <v>377599.32</v>
      </c>
      <c r="G488" s="224">
        <v>27070.37</v>
      </c>
      <c r="H488" s="224">
        <v>0</v>
      </c>
      <c r="I488" s="224">
        <v>0</v>
      </c>
      <c r="J488" s="224">
        <v>0</v>
      </c>
      <c r="K488" s="224">
        <v>0</v>
      </c>
      <c r="L488" s="224">
        <v>48800</v>
      </c>
      <c r="M488" s="224">
        <v>0</v>
      </c>
      <c r="N488" s="224">
        <v>0</v>
      </c>
      <c r="O488" s="224">
        <v>81034.76999999999</v>
      </c>
      <c r="P488" s="224">
        <v>34709.629999999997</v>
      </c>
      <c r="Q488" s="224">
        <v>109100.84999999999</v>
      </c>
    </row>
    <row r="489" spans="1:17" x14ac:dyDescent="0.35">
      <c r="A489" s="367"/>
      <c r="B489" s="367"/>
      <c r="C489" s="292" t="s">
        <v>364</v>
      </c>
      <c r="D489" s="286" t="s">
        <v>365</v>
      </c>
      <c r="E489" s="225">
        <v>3</v>
      </c>
      <c r="F489" s="224">
        <v>1009521.0700000001</v>
      </c>
      <c r="G489" s="224">
        <v>225718.74000000005</v>
      </c>
      <c r="H489" s="224">
        <v>0</v>
      </c>
      <c r="I489" s="224">
        <v>0</v>
      </c>
      <c r="J489" s="224">
        <v>0</v>
      </c>
      <c r="K489" s="224">
        <v>0</v>
      </c>
      <c r="L489" s="224">
        <v>301676.61</v>
      </c>
      <c r="M489" s="224">
        <v>35107.839999999997</v>
      </c>
      <c r="N489" s="224">
        <v>0</v>
      </c>
      <c r="O489" s="224">
        <v>0</v>
      </c>
      <c r="P489" s="224">
        <v>90568.44</v>
      </c>
      <c r="Q489" s="224">
        <v>174479.83999999997</v>
      </c>
    </row>
    <row r="490" spans="1:17" x14ac:dyDescent="0.35">
      <c r="A490" s="367"/>
      <c r="B490" s="367"/>
      <c r="C490" s="292" t="s">
        <v>268</v>
      </c>
      <c r="D490" s="286" t="s">
        <v>20</v>
      </c>
      <c r="E490" s="225">
        <v>17</v>
      </c>
      <c r="F490" s="224">
        <v>271315.81</v>
      </c>
      <c r="G490" s="224">
        <v>15518.369999999999</v>
      </c>
      <c r="H490" s="224">
        <v>0</v>
      </c>
      <c r="I490" s="224">
        <v>0</v>
      </c>
      <c r="J490" s="224">
        <v>0</v>
      </c>
      <c r="K490" s="224">
        <v>13810</v>
      </c>
      <c r="L490" s="224">
        <v>19000</v>
      </c>
      <c r="M490" s="224">
        <v>0</v>
      </c>
      <c r="N490" s="224">
        <v>0</v>
      </c>
      <c r="O490" s="224">
        <v>71326.98</v>
      </c>
      <c r="P490" s="224">
        <v>10943.58</v>
      </c>
      <c r="Q490" s="224">
        <v>74523.549999999988</v>
      </c>
    </row>
    <row r="491" spans="1:17" x14ac:dyDescent="0.35">
      <c r="A491" s="367"/>
      <c r="B491" s="367"/>
      <c r="C491" s="292" t="s">
        <v>246</v>
      </c>
      <c r="D491" s="286" t="s">
        <v>20</v>
      </c>
      <c r="E491" s="225">
        <v>37</v>
      </c>
      <c r="F491" s="224">
        <v>1906927.2299999997</v>
      </c>
      <c r="G491" s="224">
        <v>181420.89</v>
      </c>
      <c r="H491" s="224">
        <v>0</v>
      </c>
      <c r="I491" s="224">
        <v>0</v>
      </c>
      <c r="J491" s="224">
        <v>0</v>
      </c>
      <c r="K491" s="224">
        <v>0</v>
      </c>
      <c r="L491" s="224">
        <v>246300</v>
      </c>
      <c r="M491" s="224">
        <v>0</v>
      </c>
      <c r="N491" s="224">
        <v>0</v>
      </c>
      <c r="O491" s="224">
        <v>467996.37999999995</v>
      </c>
      <c r="P491" s="224">
        <v>168886.05</v>
      </c>
      <c r="Q491" s="224">
        <v>567269.79</v>
      </c>
    </row>
    <row r="492" spans="1:17" ht="15" thickBot="1" x14ac:dyDescent="0.4">
      <c r="A492" s="367"/>
      <c r="B492" s="368"/>
      <c r="C492" s="294" t="s">
        <v>250</v>
      </c>
      <c r="D492" s="287" t="s">
        <v>20</v>
      </c>
      <c r="E492" s="227">
        <v>10</v>
      </c>
      <c r="F492" s="228">
        <v>548775.05000000016</v>
      </c>
      <c r="G492" s="228">
        <v>85280.040000000008</v>
      </c>
      <c r="H492" s="228">
        <v>0</v>
      </c>
      <c r="I492" s="228">
        <v>0</v>
      </c>
      <c r="J492" s="228">
        <v>0</v>
      </c>
      <c r="K492" s="228">
        <v>0</v>
      </c>
      <c r="L492" s="228">
        <v>75350</v>
      </c>
      <c r="M492" s="228">
        <v>0</v>
      </c>
      <c r="N492" s="228">
        <v>0</v>
      </c>
      <c r="O492" s="228">
        <v>139108.58000000002</v>
      </c>
      <c r="P492" s="228">
        <v>54069.86</v>
      </c>
      <c r="Q492" s="228">
        <v>170488.08</v>
      </c>
    </row>
    <row r="493" spans="1:17" x14ac:dyDescent="0.35">
      <c r="A493" s="367"/>
      <c r="B493" s="369">
        <v>2024</v>
      </c>
      <c r="C493" s="295" t="s">
        <v>361</v>
      </c>
      <c r="D493" s="285" t="s">
        <v>20</v>
      </c>
      <c r="E493" s="231">
        <v>5</v>
      </c>
      <c r="F493" s="230">
        <v>235852.22999999998</v>
      </c>
      <c r="G493" s="230">
        <v>28461.22</v>
      </c>
      <c r="H493" s="230">
        <v>0</v>
      </c>
      <c r="I493" s="230">
        <v>0</v>
      </c>
      <c r="J493" s="230">
        <v>0</v>
      </c>
      <c r="K493" s="230">
        <v>0</v>
      </c>
      <c r="L493" s="230">
        <v>21500</v>
      </c>
      <c r="M493" s="230">
        <v>0</v>
      </c>
      <c r="N493" s="230">
        <v>0</v>
      </c>
      <c r="O493" s="230">
        <v>16583.330000000002</v>
      </c>
      <c r="P493" s="230">
        <v>39033</v>
      </c>
      <c r="Q493" s="230">
        <v>69074.27</v>
      </c>
    </row>
    <row r="494" spans="1:17" x14ac:dyDescent="0.35">
      <c r="A494" s="367"/>
      <c r="B494" s="367"/>
      <c r="C494" s="292" t="s">
        <v>374</v>
      </c>
      <c r="D494" s="286" t="s">
        <v>20</v>
      </c>
      <c r="E494" s="225">
        <v>9</v>
      </c>
      <c r="F494" s="224">
        <v>1101276.03</v>
      </c>
      <c r="G494" s="224">
        <v>213614.58000000002</v>
      </c>
      <c r="H494" s="224">
        <v>0</v>
      </c>
      <c r="I494" s="224">
        <v>230483.72999999998</v>
      </c>
      <c r="J494" s="224">
        <v>0</v>
      </c>
      <c r="K494" s="224">
        <v>0</v>
      </c>
      <c r="L494" s="224">
        <v>117000</v>
      </c>
      <c r="M494" s="224">
        <v>16000</v>
      </c>
      <c r="N494" s="224">
        <v>88800</v>
      </c>
      <c r="O494" s="224">
        <v>44680.959999999999</v>
      </c>
      <c r="P494" s="224">
        <v>139319.37</v>
      </c>
      <c r="Q494" s="224">
        <v>359338.76</v>
      </c>
    </row>
    <row r="495" spans="1:17" x14ac:dyDescent="0.35">
      <c r="A495" s="367"/>
      <c r="B495" s="367"/>
      <c r="C495" s="292" t="s">
        <v>330</v>
      </c>
      <c r="D495" s="286" t="s">
        <v>20</v>
      </c>
      <c r="E495" s="225">
        <v>45</v>
      </c>
      <c r="F495" s="224">
        <v>4183341.39</v>
      </c>
      <c r="G495" s="224">
        <v>705514.37000000011</v>
      </c>
      <c r="H495" s="224">
        <v>0</v>
      </c>
      <c r="I495" s="224">
        <v>0</v>
      </c>
      <c r="J495" s="224">
        <v>0</v>
      </c>
      <c r="K495" s="224">
        <v>9651.67</v>
      </c>
      <c r="L495" s="224">
        <v>533700</v>
      </c>
      <c r="M495" s="224">
        <v>88232.5</v>
      </c>
      <c r="N495" s="224">
        <v>72000</v>
      </c>
      <c r="O495" s="224">
        <v>164761.25999999998</v>
      </c>
      <c r="P495" s="224">
        <v>346087.86000000004</v>
      </c>
      <c r="Q495" s="224">
        <v>1155889.6000000001</v>
      </c>
    </row>
    <row r="496" spans="1:17" ht="29" x14ac:dyDescent="0.35">
      <c r="A496" s="367"/>
      <c r="B496" s="367"/>
      <c r="C496" s="292" t="s">
        <v>376</v>
      </c>
      <c r="D496" s="286" t="s">
        <v>20</v>
      </c>
      <c r="E496" s="225">
        <v>6</v>
      </c>
      <c r="F496" s="224">
        <v>651672.04</v>
      </c>
      <c r="G496" s="224">
        <v>68306.62</v>
      </c>
      <c r="H496" s="224">
        <v>0</v>
      </c>
      <c r="I496" s="224">
        <v>27459.32</v>
      </c>
      <c r="J496" s="224">
        <v>0</v>
      </c>
      <c r="K496" s="224">
        <v>0</v>
      </c>
      <c r="L496" s="224">
        <v>87700</v>
      </c>
      <c r="M496" s="224">
        <v>0</v>
      </c>
      <c r="N496" s="224">
        <v>0</v>
      </c>
      <c r="O496" s="224">
        <v>17665.099999999999</v>
      </c>
      <c r="P496" s="224">
        <v>40132.310000000005</v>
      </c>
      <c r="Q496" s="224">
        <v>176014.9</v>
      </c>
    </row>
    <row r="497" spans="1:17" x14ac:dyDescent="0.35">
      <c r="A497" s="367"/>
      <c r="B497" s="367"/>
      <c r="C497" s="292" t="s">
        <v>240</v>
      </c>
      <c r="D497" s="286" t="s">
        <v>20</v>
      </c>
      <c r="E497" s="225">
        <v>14</v>
      </c>
      <c r="F497" s="224">
        <v>223369.36</v>
      </c>
      <c r="G497" s="224">
        <v>30505.050000000003</v>
      </c>
      <c r="H497" s="224">
        <v>0</v>
      </c>
      <c r="I497" s="224">
        <v>0</v>
      </c>
      <c r="J497" s="224">
        <v>0</v>
      </c>
      <c r="K497" s="224">
        <v>0</v>
      </c>
      <c r="L497" s="224">
        <v>0</v>
      </c>
      <c r="M497" s="224">
        <v>0</v>
      </c>
      <c r="N497" s="224">
        <v>0</v>
      </c>
      <c r="O497" s="224">
        <v>32389.53</v>
      </c>
      <c r="P497" s="224">
        <v>81513.009999999995</v>
      </c>
      <c r="Q497" s="224">
        <v>71667.37</v>
      </c>
    </row>
    <row r="498" spans="1:17" x14ac:dyDescent="0.35">
      <c r="A498" s="367"/>
      <c r="B498" s="367"/>
      <c r="C498" s="292" t="s">
        <v>363</v>
      </c>
      <c r="D498" s="286" t="s">
        <v>20</v>
      </c>
      <c r="E498" s="225">
        <v>4</v>
      </c>
      <c r="F498" s="224">
        <v>401025.68</v>
      </c>
      <c r="G498" s="224">
        <v>76972.31</v>
      </c>
      <c r="H498" s="224">
        <v>0</v>
      </c>
      <c r="I498" s="224">
        <v>57376.01</v>
      </c>
      <c r="J498" s="224">
        <v>0</v>
      </c>
      <c r="K498" s="224">
        <v>0</v>
      </c>
      <c r="L498" s="224">
        <v>40500</v>
      </c>
      <c r="M498" s="224">
        <v>9603.75</v>
      </c>
      <c r="N498" s="224">
        <v>0</v>
      </c>
      <c r="O498" s="224">
        <v>17376.89</v>
      </c>
      <c r="P498" s="224">
        <v>35287.599999999999</v>
      </c>
      <c r="Q498" s="224">
        <v>125214.40999999999</v>
      </c>
    </row>
    <row r="499" spans="1:17" x14ac:dyDescent="0.35">
      <c r="A499" s="367"/>
      <c r="B499" s="367"/>
      <c r="C499" s="292" t="s">
        <v>369</v>
      </c>
      <c r="D499" s="286" t="s">
        <v>20</v>
      </c>
      <c r="E499" s="225">
        <v>8</v>
      </c>
      <c r="F499" s="224">
        <v>101108.12</v>
      </c>
      <c r="G499" s="224">
        <v>13478.86</v>
      </c>
      <c r="H499" s="224">
        <v>0</v>
      </c>
      <c r="I499" s="224">
        <v>0</v>
      </c>
      <c r="J499" s="224">
        <v>0</v>
      </c>
      <c r="K499" s="224">
        <v>0</v>
      </c>
      <c r="L499" s="224">
        <v>0</v>
      </c>
      <c r="M499" s="224">
        <v>8280</v>
      </c>
      <c r="N499" s="224">
        <v>0</v>
      </c>
      <c r="O499" s="224">
        <v>23013.989999999998</v>
      </c>
      <c r="P499" s="224">
        <v>27784.86</v>
      </c>
      <c r="Q499" s="224">
        <v>31403.84</v>
      </c>
    </row>
    <row r="500" spans="1:17" x14ac:dyDescent="0.35">
      <c r="A500" s="367"/>
      <c r="B500" s="367"/>
      <c r="C500" s="292" t="s">
        <v>364</v>
      </c>
      <c r="D500" s="286" t="s">
        <v>365</v>
      </c>
      <c r="E500" s="225">
        <v>3</v>
      </c>
      <c r="F500" s="224">
        <v>1307292.8700000001</v>
      </c>
      <c r="G500" s="224">
        <v>319835.23999999993</v>
      </c>
      <c r="H500" s="224">
        <v>0</v>
      </c>
      <c r="I500" s="224">
        <v>0</v>
      </c>
      <c r="J500" s="224">
        <v>0</v>
      </c>
      <c r="K500" s="224">
        <v>0</v>
      </c>
      <c r="L500" s="224">
        <v>12000</v>
      </c>
      <c r="M500" s="224">
        <v>0</v>
      </c>
      <c r="N500" s="224">
        <v>0</v>
      </c>
      <c r="O500" s="224">
        <v>117446.25</v>
      </c>
      <c r="P500" s="224">
        <v>104376.92</v>
      </c>
      <c r="Q500" s="224">
        <v>236025.81</v>
      </c>
    </row>
    <row r="501" spans="1:17" x14ac:dyDescent="0.35">
      <c r="A501" s="367"/>
      <c r="B501" s="367"/>
      <c r="C501" s="292" t="s">
        <v>268</v>
      </c>
      <c r="D501" s="286" t="s">
        <v>20</v>
      </c>
      <c r="E501" s="225">
        <v>5</v>
      </c>
      <c r="F501" s="224">
        <v>579758.1399999999</v>
      </c>
      <c r="G501" s="224">
        <v>37944.370000000003</v>
      </c>
      <c r="H501" s="224">
        <v>0</v>
      </c>
      <c r="I501" s="224">
        <v>0</v>
      </c>
      <c r="J501" s="224">
        <v>0</v>
      </c>
      <c r="K501" s="224">
        <v>0</v>
      </c>
      <c r="L501" s="224">
        <v>95500</v>
      </c>
      <c r="M501" s="224">
        <v>0</v>
      </c>
      <c r="N501" s="224">
        <v>0</v>
      </c>
      <c r="O501" s="224">
        <v>5841.18</v>
      </c>
      <c r="P501" s="224">
        <v>15661.42</v>
      </c>
      <c r="Q501" s="224">
        <v>142348.76999999999</v>
      </c>
    </row>
    <row r="502" spans="1:17" x14ac:dyDescent="0.35">
      <c r="A502" s="367"/>
      <c r="B502" s="367"/>
      <c r="C502" s="292" t="s">
        <v>246</v>
      </c>
      <c r="D502" s="286" t="s">
        <v>20</v>
      </c>
      <c r="E502" s="225">
        <v>35</v>
      </c>
      <c r="F502" s="224">
        <v>2489523.02</v>
      </c>
      <c r="G502" s="224">
        <v>332489.09999999998</v>
      </c>
      <c r="H502" s="224">
        <v>0</v>
      </c>
      <c r="I502" s="224">
        <v>0</v>
      </c>
      <c r="J502" s="224">
        <v>0</v>
      </c>
      <c r="K502" s="224">
        <v>0</v>
      </c>
      <c r="L502" s="224">
        <v>337900</v>
      </c>
      <c r="M502" s="224">
        <v>38077.5</v>
      </c>
      <c r="N502" s="224">
        <v>0</v>
      </c>
      <c r="O502" s="224">
        <v>93620.829999999987</v>
      </c>
      <c r="P502" s="224">
        <v>185673.36</v>
      </c>
      <c r="Q502" s="224">
        <v>662219.22</v>
      </c>
    </row>
    <row r="503" spans="1:17" ht="15" thickBot="1" x14ac:dyDescent="0.4">
      <c r="A503" s="367"/>
      <c r="B503" s="368"/>
      <c r="C503" s="294" t="s">
        <v>250</v>
      </c>
      <c r="D503" s="287" t="s">
        <v>20</v>
      </c>
      <c r="E503" s="227">
        <v>14</v>
      </c>
      <c r="F503" s="228">
        <v>1481978.4300000002</v>
      </c>
      <c r="G503" s="228">
        <v>255742.61000000002</v>
      </c>
      <c r="H503" s="228">
        <v>0</v>
      </c>
      <c r="I503" s="228">
        <v>0</v>
      </c>
      <c r="J503" s="228">
        <v>0</v>
      </c>
      <c r="K503" s="228">
        <v>0</v>
      </c>
      <c r="L503" s="228">
        <v>196200</v>
      </c>
      <c r="M503" s="228">
        <v>9600</v>
      </c>
      <c r="N503" s="228">
        <v>0</v>
      </c>
      <c r="O503" s="228">
        <v>43866.400000000009</v>
      </c>
      <c r="P503" s="228">
        <v>80007.28</v>
      </c>
      <c r="Q503" s="228">
        <v>398325.57</v>
      </c>
    </row>
    <row r="504" spans="1:17" x14ac:dyDescent="0.35">
      <c r="A504" s="367"/>
      <c r="B504" s="366">
        <v>2025</v>
      </c>
      <c r="C504" s="293" t="s">
        <v>361</v>
      </c>
      <c r="D504" s="288" t="s">
        <v>20</v>
      </c>
      <c r="E504" s="236">
        <v>4</v>
      </c>
      <c r="F504" s="235">
        <v>256653.22999999998</v>
      </c>
      <c r="G504" s="235">
        <v>28725.88</v>
      </c>
      <c r="H504" s="235">
        <v>0</v>
      </c>
      <c r="I504" s="235">
        <v>0</v>
      </c>
      <c r="J504" s="235">
        <v>0</v>
      </c>
      <c r="K504" s="235">
        <v>0</v>
      </c>
      <c r="L504" s="235">
        <v>27500</v>
      </c>
      <c r="M504" s="235">
        <v>0</v>
      </c>
      <c r="N504" s="235">
        <v>0</v>
      </c>
      <c r="O504" s="235">
        <v>0</v>
      </c>
      <c r="P504" s="235">
        <v>35085.760000000002</v>
      </c>
      <c r="Q504" s="235">
        <v>70207.01999999999</v>
      </c>
    </row>
    <row r="505" spans="1:17" x14ac:dyDescent="0.35">
      <c r="A505" s="367"/>
      <c r="B505" s="367"/>
      <c r="C505" s="292" t="s">
        <v>377</v>
      </c>
      <c r="D505" s="286" t="s">
        <v>20</v>
      </c>
      <c r="E505" s="225">
        <v>12</v>
      </c>
      <c r="F505" s="224">
        <v>1263570.22</v>
      </c>
      <c r="G505" s="224">
        <v>229050.71</v>
      </c>
      <c r="H505" s="224">
        <v>0</v>
      </c>
      <c r="I505" s="224">
        <v>231091.98</v>
      </c>
      <c r="J505" s="224">
        <v>0</v>
      </c>
      <c r="K505" s="224">
        <v>0</v>
      </c>
      <c r="L505" s="224">
        <v>160500</v>
      </c>
      <c r="M505" s="224">
        <v>48048.75</v>
      </c>
      <c r="N505" s="224">
        <v>0</v>
      </c>
      <c r="O505" s="224">
        <v>11114.900000000001</v>
      </c>
      <c r="P505" s="224">
        <v>97356.61</v>
      </c>
      <c r="Q505" s="224">
        <v>390682.16</v>
      </c>
    </row>
    <row r="506" spans="1:17" x14ac:dyDescent="0.35">
      <c r="A506" s="367"/>
      <c r="B506" s="367"/>
      <c r="C506" s="292" t="s">
        <v>330</v>
      </c>
      <c r="D506" s="286" t="s">
        <v>20</v>
      </c>
      <c r="E506" s="225">
        <v>54</v>
      </c>
      <c r="F506" s="224">
        <v>4653395.1199999992</v>
      </c>
      <c r="G506" s="224">
        <v>828138</v>
      </c>
      <c r="H506" s="224">
        <v>0</v>
      </c>
      <c r="I506" s="224">
        <v>0</v>
      </c>
      <c r="J506" s="224">
        <v>0</v>
      </c>
      <c r="K506" s="224">
        <v>2546.25</v>
      </c>
      <c r="L506" s="224">
        <v>538000</v>
      </c>
      <c r="M506" s="224">
        <v>122874</v>
      </c>
      <c r="N506" s="224">
        <v>84000</v>
      </c>
      <c r="O506" s="224">
        <v>26194.120000000003</v>
      </c>
      <c r="P506" s="224">
        <v>425325.25</v>
      </c>
      <c r="Q506" s="224">
        <v>1268760.8799999997</v>
      </c>
    </row>
    <row r="507" spans="1:17" x14ac:dyDescent="0.35">
      <c r="A507" s="367"/>
      <c r="B507" s="367"/>
      <c r="C507" s="292" t="s">
        <v>378</v>
      </c>
      <c r="D507" s="286" t="s">
        <v>20</v>
      </c>
      <c r="E507" s="225">
        <v>6</v>
      </c>
      <c r="F507" s="224">
        <v>327796.12</v>
      </c>
      <c r="G507" s="224">
        <v>53372</v>
      </c>
      <c r="H507" s="224">
        <v>0</v>
      </c>
      <c r="I507" s="224">
        <v>0</v>
      </c>
      <c r="J507" s="224">
        <v>0</v>
      </c>
      <c r="K507" s="224">
        <v>0</v>
      </c>
      <c r="L507" s="224">
        <v>29500</v>
      </c>
      <c r="M507" s="224">
        <v>4998</v>
      </c>
      <c r="N507" s="224">
        <v>0</v>
      </c>
      <c r="O507" s="224">
        <v>0</v>
      </c>
      <c r="P507" s="224">
        <v>19963.839999999997</v>
      </c>
      <c r="Q507" s="224">
        <v>87030.670000000013</v>
      </c>
    </row>
    <row r="508" spans="1:17" x14ac:dyDescent="0.35">
      <c r="A508" s="367"/>
      <c r="B508" s="367"/>
      <c r="C508" s="292" t="s">
        <v>379</v>
      </c>
      <c r="D508" s="286" t="s">
        <v>20</v>
      </c>
      <c r="E508" s="225">
        <v>5</v>
      </c>
      <c r="F508" s="224">
        <v>419137.75</v>
      </c>
      <c r="G508" s="224">
        <v>67101.899999999994</v>
      </c>
      <c r="H508" s="224">
        <v>0</v>
      </c>
      <c r="I508" s="224">
        <v>56242.86</v>
      </c>
      <c r="J508" s="224">
        <v>0</v>
      </c>
      <c r="K508" s="224">
        <v>0</v>
      </c>
      <c r="L508" s="224">
        <v>52500</v>
      </c>
      <c r="M508" s="224">
        <v>0</v>
      </c>
      <c r="N508" s="224">
        <v>0</v>
      </c>
      <c r="O508" s="224">
        <v>1198.1400000000001</v>
      </c>
      <c r="P508" s="224">
        <v>43973.94</v>
      </c>
      <c r="Q508" s="224">
        <v>126913.95000000001</v>
      </c>
    </row>
    <row r="509" spans="1:17" x14ac:dyDescent="0.35">
      <c r="A509" s="367"/>
      <c r="B509" s="367"/>
      <c r="C509" s="292" t="s">
        <v>364</v>
      </c>
      <c r="D509" s="286" t="s">
        <v>365</v>
      </c>
      <c r="E509" s="225">
        <v>4</v>
      </c>
      <c r="F509" s="224">
        <v>1190529.0899999999</v>
      </c>
      <c r="G509" s="224">
        <v>247418.90999999997</v>
      </c>
      <c r="H509" s="224">
        <v>0</v>
      </c>
      <c r="I509" s="224">
        <v>0</v>
      </c>
      <c r="J509" s="224">
        <v>0</v>
      </c>
      <c r="K509" s="224">
        <v>0</v>
      </c>
      <c r="L509" s="224">
        <v>282750</v>
      </c>
      <c r="M509" s="224">
        <v>115409.48999999999</v>
      </c>
      <c r="N509" s="224">
        <v>0</v>
      </c>
      <c r="O509" s="224">
        <v>0</v>
      </c>
      <c r="P509" s="224">
        <v>99705.86</v>
      </c>
      <c r="Q509" s="224">
        <v>213150.72999999998</v>
      </c>
    </row>
    <row r="510" spans="1:17" x14ac:dyDescent="0.35">
      <c r="A510" s="367"/>
      <c r="B510" s="367"/>
      <c r="C510" s="292" t="s">
        <v>31</v>
      </c>
      <c r="D510" s="286" t="s">
        <v>20</v>
      </c>
      <c r="E510" s="225">
        <v>3</v>
      </c>
      <c r="F510" s="224">
        <v>284534.32</v>
      </c>
      <c r="G510" s="224">
        <v>35297</v>
      </c>
      <c r="H510" s="224">
        <v>0</v>
      </c>
      <c r="I510" s="224">
        <v>43616.66</v>
      </c>
      <c r="J510" s="224">
        <v>0</v>
      </c>
      <c r="K510" s="224">
        <v>0</v>
      </c>
      <c r="L510" s="224">
        <v>28500</v>
      </c>
      <c r="M510" s="224">
        <v>0</v>
      </c>
      <c r="N510" s="224">
        <v>0</v>
      </c>
      <c r="O510" s="224">
        <v>91.38</v>
      </c>
      <c r="P510" s="224">
        <v>20382.55</v>
      </c>
      <c r="Q510" s="224">
        <v>83292.55</v>
      </c>
    </row>
    <row r="511" spans="1:17" x14ac:dyDescent="0.35">
      <c r="A511" s="367"/>
      <c r="B511" s="367"/>
      <c r="C511" s="292" t="s">
        <v>268</v>
      </c>
      <c r="D511" s="286" t="s">
        <v>20</v>
      </c>
      <c r="E511" s="225">
        <v>21</v>
      </c>
      <c r="F511" s="224">
        <v>1274699.58</v>
      </c>
      <c r="G511" s="224">
        <v>94854.62000000001</v>
      </c>
      <c r="H511" s="224">
        <v>0</v>
      </c>
      <c r="I511" s="224">
        <v>0</v>
      </c>
      <c r="J511" s="224">
        <v>0</v>
      </c>
      <c r="K511" s="224">
        <v>0</v>
      </c>
      <c r="L511" s="224">
        <v>132550</v>
      </c>
      <c r="M511" s="224">
        <v>4462.5</v>
      </c>
      <c r="N511" s="224">
        <v>0</v>
      </c>
      <c r="O511" s="224">
        <v>8140.04</v>
      </c>
      <c r="P511" s="224">
        <v>34632.71</v>
      </c>
      <c r="Q511" s="224">
        <v>303062.46999999997</v>
      </c>
    </row>
    <row r="512" spans="1:17" x14ac:dyDescent="0.35">
      <c r="A512" s="367"/>
      <c r="B512" s="367"/>
      <c r="C512" s="292" t="s">
        <v>246</v>
      </c>
      <c r="D512" s="286" t="s">
        <v>20</v>
      </c>
      <c r="E512" s="225">
        <v>47</v>
      </c>
      <c r="F512" s="224">
        <v>2815104.35</v>
      </c>
      <c r="G512" s="224">
        <v>393895.04000000004</v>
      </c>
      <c r="H512" s="224">
        <v>0</v>
      </c>
      <c r="I512" s="224">
        <v>0</v>
      </c>
      <c r="J512" s="224">
        <v>0</v>
      </c>
      <c r="K512" s="224">
        <v>0</v>
      </c>
      <c r="L512" s="224">
        <v>343450</v>
      </c>
      <c r="M512" s="224">
        <v>20577.75</v>
      </c>
      <c r="N512" s="224">
        <v>0</v>
      </c>
      <c r="O512" s="224">
        <v>10019.19</v>
      </c>
      <c r="P512" s="224">
        <v>202199.65</v>
      </c>
      <c r="Q512" s="224">
        <v>726789.12</v>
      </c>
    </row>
    <row r="513" spans="1:17" x14ac:dyDescent="0.35">
      <c r="A513" s="367"/>
      <c r="B513" s="367"/>
      <c r="C513" s="292" t="s">
        <v>380</v>
      </c>
      <c r="D513" s="286" t="s">
        <v>20</v>
      </c>
      <c r="E513" s="225">
        <v>3</v>
      </c>
      <c r="F513" s="224">
        <v>195743.1</v>
      </c>
      <c r="G513" s="224">
        <v>7735.13</v>
      </c>
      <c r="H513" s="224">
        <v>0</v>
      </c>
      <c r="I513" s="224">
        <v>0</v>
      </c>
      <c r="J513" s="224">
        <v>0</v>
      </c>
      <c r="K513" s="224">
        <v>0</v>
      </c>
      <c r="L513" s="224">
        <v>30800</v>
      </c>
      <c r="M513" s="224">
        <v>0</v>
      </c>
      <c r="N513" s="224">
        <v>0</v>
      </c>
      <c r="O513" s="224">
        <v>0</v>
      </c>
      <c r="P513" s="224">
        <v>9612.36</v>
      </c>
      <c r="Q513" s="224">
        <v>46293.51</v>
      </c>
    </row>
    <row r="514" spans="1:17" ht="15" thickBot="1" x14ac:dyDescent="0.4">
      <c r="A514" s="368"/>
      <c r="B514" s="368"/>
      <c r="C514" s="294" t="s">
        <v>331</v>
      </c>
      <c r="D514" s="287" t="s">
        <v>20</v>
      </c>
      <c r="E514" s="227">
        <v>24</v>
      </c>
      <c r="F514" s="228">
        <v>2185840.58</v>
      </c>
      <c r="G514" s="228">
        <v>356865.02999999997</v>
      </c>
      <c r="H514" s="228">
        <v>0</v>
      </c>
      <c r="I514" s="228">
        <v>0</v>
      </c>
      <c r="J514" s="228">
        <v>0</v>
      </c>
      <c r="K514" s="228">
        <v>0</v>
      </c>
      <c r="L514" s="228">
        <v>257000</v>
      </c>
      <c r="M514" s="228">
        <v>16407.75</v>
      </c>
      <c r="N514" s="228">
        <v>0</v>
      </c>
      <c r="O514" s="228">
        <v>8715.43</v>
      </c>
      <c r="P514" s="228">
        <v>164846.70000000001</v>
      </c>
      <c r="Q514" s="228">
        <v>576396.41</v>
      </c>
    </row>
    <row r="515" spans="1:17" x14ac:dyDescent="0.35">
      <c r="A515" s="369" t="s">
        <v>381</v>
      </c>
      <c r="B515" s="369">
        <v>2020</v>
      </c>
      <c r="C515" s="295" t="s">
        <v>382</v>
      </c>
      <c r="D515" s="285" t="s">
        <v>42</v>
      </c>
      <c r="E515" s="231">
        <v>7</v>
      </c>
      <c r="F515" s="230">
        <v>1055340</v>
      </c>
      <c r="G515" s="230">
        <v>91160</v>
      </c>
      <c r="H515" s="230">
        <v>0</v>
      </c>
      <c r="I515" s="230">
        <v>0</v>
      </c>
      <c r="J515" s="230">
        <v>206132.91</v>
      </c>
      <c r="K515" s="230">
        <v>0</v>
      </c>
      <c r="L515" s="230">
        <v>0</v>
      </c>
      <c r="M515" s="230">
        <v>0</v>
      </c>
      <c r="N515" s="230">
        <v>0</v>
      </c>
      <c r="O515" s="230">
        <v>0</v>
      </c>
      <c r="P515" s="230">
        <v>45747.08</v>
      </c>
      <c r="Q515" s="230">
        <v>186971.69</v>
      </c>
    </row>
    <row r="516" spans="1:17" x14ac:dyDescent="0.35">
      <c r="A516" s="367"/>
      <c r="B516" s="367"/>
      <c r="C516" s="292" t="s">
        <v>383</v>
      </c>
      <c r="D516" s="286" t="s">
        <v>42</v>
      </c>
      <c r="E516" s="225">
        <v>3</v>
      </c>
      <c r="F516" s="224">
        <v>248400</v>
      </c>
      <c r="G516" s="224">
        <v>29520</v>
      </c>
      <c r="H516" s="224">
        <v>0</v>
      </c>
      <c r="I516" s="224">
        <v>0</v>
      </c>
      <c r="J516" s="224">
        <v>21000</v>
      </c>
      <c r="K516" s="224">
        <v>0</v>
      </c>
      <c r="L516" s="224">
        <v>0</v>
      </c>
      <c r="M516" s="224">
        <v>6270</v>
      </c>
      <c r="N516" s="224">
        <v>0</v>
      </c>
      <c r="O516" s="224">
        <v>0</v>
      </c>
      <c r="P516" s="224">
        <v>0</v>
      </c>
      <c r="Q516" s="224">
        <v>50649.87</v>
      </c>
    </row>
    <row r="517" spans="1:17" x14ac:dyDescent="0.35">
      <c r="A517" s="367"/>
      <c r="B517" s="367"/>
      <c r="C517" s="292" t="s">
        <v>116</v>
      </c>
      <c r="D517" s="286" t="s">
        <v>42</v>
      </c>
      <c r="E517" s="225">
        <v>26</v>
      </c>
      <c r="F517" s="224">
        <v>1973400</v>
      </c>
      <c r="G517" s="224">
        <v>227732</v>
      </c>
      <c r="H517" s="224">
        <v>0</v>
      </c>
      <c r="I517" s="224">
        <v>0</v>
      </c>
      <c r="J517" s="224">
        <v>471000</v>
      </c>
      <c r="K517" s="224">
        <v>0</v>
      </c>
      <c r="L517" s="224">
        <v>0</v>
      </c>
      <c r="M517" s="224">
        <v>0</v>
      </c>
      <c r="N517" s="224">
        <v>0</v>
      </c>
      <c r="O517" s="224">
        <v>0</v>
      </c>
      <c r="P517" s="224">
        <v>215360.89</v>
      </c>
      <c r="Q517" s="224">
        <v>500319.66</v>
      </c>
    </row>
    <row r="518" spans="1:17" x14ac:dyDescent="0.35">
      <c r="A518" s="367"/>
      <c r="B518" s="367"/>
      <c r="C518" s="292" t="s">
        <v>326</v>
      </c>
      <c r="D518" s="286" t="s">
        <v>42</v>
      </c>
      <c r="E518" s="225">
        <v>22</v>
      </c>
      <c r="F518" s="224">
        <v>1078549</v>
      </c>
      <c r="G518" s="224">
        <v>9000</v>
      </c>
      <c r="H518" s="224">
        <v>0</v>
      </c>
      <c r="I518" s="224">
        <v>0</v>
      </c>
      <c r="J518" s="224">
        <v>265150</v>
      </c>
      <c r="K518" s="224">
        <v>0</v>
      </c>
      <c r="L518" s="224">
        <v>0</v>
      </c>
      <c r="M518" s="224">
        <v>11650</v>
      </c>
      <c r="N518" s="224">
        <v>0</v>
      </c>
      <c r="O518" s="224">
        <v>0</v>
      </c>
      <c r="P518" s="224">
        <v>64893.7</v>
      </c>
      <c r="Q518" s="224">
        <v>231161.56</v>
      </c>
    </row>
    <row r="519" spans="1:17" x14ac:dyDescent="0.35">
      <c r="A519" s="367"/>
      <c r="B519" s="367"/>
      <c r="C519" s="292" t="s">
        <v>384</v>
      </c>
      <c r="D519" s="286" t="s">
        <v>42</v>
      </c>
      <c r="E519" s="225">
        <v>19</v>
      </c>
      <c r="F519" s="224">
        <v>1293500</v>
      </c>
      <c r="G519" s="224">
        <v>5880</v>
      </c>
      <c r="H519" s="224">
        <v>0</v>
      </c>
      <c r="I519" s="224">
        <v>0</v>
      </c>
      <c r="J519" s="224">
        <v>302000</v>
      </c>
      <c r="K519" s="224">
        <v>0</v>
      </c>
      <c r="L519" s="224">
        <v>0</v>
      </c>
      <c r="M519" s="224">
        <v>4425</v>
      </c>
      <c r="N519" s="224">
        <v>0</v>
      </c>
      <c r="O519" s="224">
        <v>0</v>
      </c>
      <c r="P519" s="224">
        <v>115837.88</v>
      </c>
      <c r="Q519" s="224">
        <v>297086.63</v>
      </c>
    </row>
    <row r="520" spans="1:17" x14ac:dyDescent="0.35">
      <c r="A520" s="367"/>
      <c r="B520" s="367"/>
      <c r="C520" s="292" t="s">
        <v>359</v>
      </c>
      <c r="D520" s="286" t="s">
        <v>42</v>
      </c>
      <c r="E520" s="225">
        <v>7</v>
      </c>
      <c r="F520" s="224">
        <v>270728</v>
      </c>
      <c r="G520" s="224">
        <v>0</v>
      </c>
      <c r="H520" s="224">
        <v>0</v>
      </c>
      <c r="I520" s="224">
        <v>0</v>
      </c>
      <c r="J520" s="224">
        <v>265150</v>
      </c>
      <c r="K520" s="224">
        <v>0</v>
      </c>
      <c r="L520" s="224">
        <v>0</v>
      </c>
      <c r="M520" s="224">
        <v>3750</v>
      </c>
      <c r="N520" s="224">
        <v>0</v>
      </c>
      <c r="O520" s="224">
        <v>0</v>
      </c>
      <c r="P520" s="224">
        <v>14089.11</v>
      </c>
      <c r="Q520" s="224">
        <v>70790.33</v>
      </c>
    </row>
    <row r="521" spans="1:17" ht="15" thickBot="1" x14ac:dyDescent="0.4">
      <c r="A521" s="367"/>
      <c r="B521" s="368"/>
      <c r="C521" s="294" t="s">
        <v>268</v>
      </c>
      <c r="D521" s="287" t="s">
        <v>42</v>
      </c>
      <c r="E521" s="227">
        <v>4</v>
      </c>
      <c r="F521" s="228">
        <v>86931</v>
      </c>
      <c r="G521" s="228">
        <v>14100</v>
      </c>
      <c r="H521" s="228">
        <v>0</v>
      </c>
      <c r="I521" s="228">
        <v>0</v>
      </c>
      <c r="J521" s="228">
        <v>32000</v>
      </c>
      <c r="K521" s="228">
        <v>0</v>
      </c>
      <c r="L521" s="228">
        <v>0</v>
      </c>
      <c r="M521" s="228">
        <v>0</v>
      </c>
      <c r="N521" s="228">
        <v>0</v>
      </c>
      <c r="O521" s="228">
        <v>0</v>
      </c>
      <c r="P521" s="228">
        <v>0</v>
      </c>
      <c r="Q521" s="228">
        <v>25585.29</v>
      </c>
    </row>
    <row r="522" spans="1:17" x14ac:dyDescent="0.35">
      <c r="A522" s="367"/>
      <c r="B522" s="369">
        <v>2021</v>
      </c>
      <c r="C522" s="295" t="s">
        <v>382</v>
      </c>
      <c r="D522" s="285" t="s">
        <v>42</v>
      </c>
      <c r="E522" s="231">
        <v>7</v>
      </c>
      <c r="F522" s="230">
        <v>1115304</v>
      </c>
      <c r="G522" s="230">
        <v>95659</v>
      </c>
      <c r="H522" s="230">
        <v>0</v>
      </c>
      <c r="I522" s="230">
        <v>0</v>
      </c>
      <c r="J522" s="230">
        <v>160750</v>
      </c>
      <c r="K522" s="230">
        <v>0</v>
      </c>
      <c r="L522" s="230">
        <v>0</v>
      </c>
      <c r="M522" s="230">
        <v>0</v>
      </c>
      <c r="N522" s="230">
        <v>0</v>
      </c>
      <c r="O522" s="230">
        <v>0</v>
      </c>
      <c r="P522" s="230">
        <v>65871.66</v>
      </c>
      <c r="Q522" s="230">
        <v>191329</v>
      </c>
    </row>
    <row r="523" spans="1:17" x14ac:dyDescent="0.35">
      <c r="A523" s="367"/>
      <c r="B523" s="367"/>
      <c r="C523" s="292" t="s">
        <v>453</v>
      </c>
      <c r="D523" s="286" t="s">
        <v>42</v>
      </c>
      <c r="E523" s="225">
        <v>32</v>
      </c>
      <c r="F523" s="224">
        <v>2496224.7999999998</v>
      </c>
      <c r="G523" s="224">
        <v>339480</v>
      </c>
      <c r="H523" s="224">
        <v>0</v>
      </c>
      <c r="I523" s="224">
        <v>0</v>
      </c>
      <c r="J523" s="224">
        <v>571250</v>
      </c>
      <c r="K523" s="224">
        <v>0</v>
      </c>
      <c r="L523" s="224">
        <v>0</v>
      </c>
      <c r="M523" s="224">
        <v>101931</v>
      </c>
      <c r="N523" s="224">
        <v>31740</v>
      </c>
      <c r="O523" s="224">
        <v>0</v>
      </c>
      <c r="P523" s="224">
        <v>247573.81</v>
      </c>
      <c r="Q523" s="224">
        <v>641685.14</v>
      </c>
    </row>
    <row r="524" spans="1:17" x14ac:dyDescent="0.35">
      <c r="A524" s="367"/>
      <c r="B524" s="367"/>
      <c r="C524" s="292" t="s">
        <v>326</v>
      </c>
      <c r="D524" s="286" t="s">
        <v>42</v>
      </c>
      <c r="E524" s="225">
        <v>27</v>
      </c>
      <c r="F524" s="224">
        <v>1563687</v>
      </c>
      <c r="G524" s="224">
        <v>12070</v>
      </c>
      <c r="H524" s="224">
        <v>0</v>
      </c>
      <c r="I524" s="224">
        <v>0</v>
      </c>
      <c r="J524" s="224">
        <v>376700</v>
      </c>
      <c r="K524" s="224">
        <v>0</v>
      </c>
      <c r="L524" s="224">
        <v>0</v>
      </c>
      <c r="M524" s="224">
        <v>0</v>
      </c>
      <c r="N524" s="224">
        <v>0</v>
      </c>
      <c r="O524" s="224">
        <v>0</v>
      </c>
      <c r="P524" s="224">
        <v>113641</v>
      </c>
      <c r="Q524" s="224">
        <v>343734.18</v>
      </c>
    </row>
    <row r="525" spans="1:17" x14ac:dyDescent="0.35">
      <c r="A525" s="367"/>
      <c r="B525" s="367"/>
      <c r="C525" s="292" t="s">
        <v>384</v>
      </c>
      <c r="D525" s="286" t="s">
        <v>42</v>
      </c>
      <c r="E525" s="225">
        <v>17</v>
      </c>
      <c r="F525" s="224">
        <v>1149776</v>
      </c>
      <c r="G525" s="224">
        <v>15525</v>
      </c>
      <c r="H525" s="224">
        <v>0</v>
      </c>
      <c r="I525" s="224">
        <v>0</v>
      </c>
      <c r="J525" s="224">
        <v>232250</v>
      </c>
      <c r="K525" s="224">
        <v>0</v>
      </c>
      <c r="L525" s="224">
        <v>0</v>
      </c>
      <c r="M525" s="224">
        <v>5200</v>
      </c>
      <c r="N525" s="224">
        <v>0</v>
      </c>
      <c r="O525" s="224">
        <v>0</v>
      </c>
      <c r="P525" s="224">
        <v>97413.65</v>
      </c>
      <c r="Q525" s="224">
        <v>256621.73</v>
      </c>
    </row>
    <row r="526" spans="1:17" x14ac:dyDescent="0.35">
      <c r="A526" s="367"/>
      <c r="B526" s="367"/>
      <c r="C526" s="292" t="s">
        <v>359</v>
      </c>
      <c r="D526" s="286" t="s">
        <v>42</v>
      </c>
      <c r="E526" s="225">
        <v>12</v>
      </c>
      <c r="F526" s="224">
        <v>449106</v>
      </c>
      <c r="G526" s="224">
        <v>0</v>
      </c>
      <c r="H526" s="224">
        <v>0</v>
      </c>
      <c r="I526" s="224">
        <v>0</v>
      </c>
      <c r="J526" s="224">
        <v>80600</v>
      </c>
      <c r="K526" s="224">
        <v>0</v>
      </c>
      <c r="L526" s="224">
        <v>0</v>
      </c>
      <c r="M526" s="224">
        <v>3375</v>
      </c>
      <c r="N526" s="224">
        <v>0</v>
      </c>
      <c r="O526" s="224">
        <v>0</v>
      </c>
      <c r="P526" s="224">
        <v>9527.41</v>
      </c>
      <c r="Q526" s="224">
        <v>89520.86</v>
      </c>
    </row>
    <row r="527" spans="1:17" ht="15" thickBot="1" x14ac:dyDescent="0.4">
      <c r="A527" s="367"/>
      <c r="B527" s="368"/>
      <c r="C527" s="294" t="s">
        <v>268</v>
      </c>
      <c r="D527" s="287" t="s">
        <v>42</v>
      </c>
      <c r="E527" s="227">
        <v>5</v>
      </c>
      <c r="F527" s="228">
        <v>174834.8</v>
      </c>
      <c r="G527" s="228">
        <v>0</v>
      </c>
      <c r="H527" s="228">
        <v>0</v>
      </c>
      <c r="I527" s="228">
        <v>0</v>
      </c>
      <c r="J527" s="228">
        <v>41000</v>
      </c>
      <c r="K527" s="228">
        <v>0</v>
      </c>
      <c r="L527" s="228">
        <v>0</v>
      </c>
      <c r="M527" s="228">
        <v>0</v>
      </c>
      <c r="N527" s="228">
        <v>0</v>
      </c>
      <c r="O527" s="228">
        <v>0</v>
      </c>
      <c r="P527" s="228">
        <v>3151</v>
      </c>
      <c r="Q527" s="228">
        <v>40478.629999999997</v>
      </c>
    </row>
    <row r="528" spans="1:17" x14ac:dyDescent="0.35">
      <c r="A528" s="367"/>
      <c r="B528" s="369">
        <v>2022</v>
      </c>
      <c r="C528" s="295" t="s">
        <v>382</v>
      </c>
      <c r="D528" s="285" t="s">
        <v>42</v>
      </c>
      <c r="E528" s="231">
        <v>8</v>
      </c>
      <c r="F528" s="230">
        <v>1411523</v>
      </c>
      <c r="G528" s="230">
        <v>145475</v>
      </c>
      <c r="H528" s="230">
        <v>0</v>
      </c>
      <c r="I528" s="230">
        <v>0</v>
      </c>
      <c r="J528" s="230">
        <v>224555</v>
      </c>
      <c r="K528" s="230">
        <v>0</v>
      </c>
      <c r="L528" s="230">
        <v>0</v>
      </c>
      <c r="M528" s="230">
        <v>0</v>
      </c>
      <c r="N528" s="230">
        <v>0</v>
      </c>
      <c r="O528" s="230">
        <v>0</v>
      </c>
      <c r="P528" s="230">
        <v>123737.49</v>
      </c>
      <c r="Q528" s="230">
        <v>232788</v>
      </c>
    </row>
    <row r="529" spans="1:17" x14ac:dyDescent="0.35">
      <c r="A529" s="367"/>
      <c r="B529" s="367"/>
      <c r="C529" s="292" t="s">
        <v>453</v>
      </c>
      <c r="D529" s="286" t="s">
        <v>42</v>
      </c>
      <c r="E529" s="225">
        <v>34</v>
      </c>
      <c r="F529" s="224">
        <v>2839357</v>
      </c>
      <c r="G529" s="224">
        <v>413356</v>
      </c>
      <c r="H529" s="224">
        <v>0</v>
      </c>
      <c r="I529" s="224">
        <v>0</v>
      </c>
      <c r="J529" s="224">
        <v>491200</v>
      </c>
      <c r="K529" s="224">
        <v>0</v>
      </c>
      <c r="L529" s="224">
        <v>0</v>
      </c>
      <c r="M529" s="224">
        <v>80692</v>
      </c>
      <c r="N529" s="224">
        <v>0</v>
      </c>
      <c r="O529" s="224">
        <v>0</v>
      </c>
      <c r="P529" s="224">
        <v>283859</v>
      </c>
      <c r="Q529" s="224">
        <v>687741</v>
      </c>
    </row>
    <row r="530" spans="1:17" x14ac:dyDescent="0.35">
      <c r="A530" s="367"/>
      <c r="B530" s="367"/>
      <c r="C530" s="292" t="s">
        <v>326</v>
      </c>
      <c r="D530" s="286" t="s">
        <v>42</v>
      </c>
      <c r="E530" s="225">
        <v>29</v>
      </c>
      <c r="F530" s="224">
        <v>1819154</v>
      </c>
      <c r="G530" s="224">
        <v>88147</v>
      </c>
      <c r="H530" s="224">
        <v>0</v>
      </c>
      <c r="I530" s="224">
        <v>0</v>
      </c>
      <c r="J530" s="224">
        <v>316750</v>
      </c>
      <c r="K530" s="224">
        <v>0</v>
      </c>
      <c r="L530" s="224">
        <v>0</v>
      </c>
      <c r="M530" s="224">
        <v>43236</v>
      </c>
      <c r="N530" s="224">
        <v>0</v>
      </c>
      <c r="O530" s="224">
        <v>0</v>
      </c>
      <c r="P530" s="224">
        <v>145852</v>
      </c>
      <c r="Q530" s="224">
        <v>382785.42</v>
      </c>
    </row>
    <row r="531" spans="1:17" x14ac:dyDescent="0.35">
      <c r="A531" s="367"/>
      <c r="B531" s="367"/>
      <c r="C531" s="292" t="s">
        <v>384</v>
      </c>
      <c r="D531" s="286" t="s">
        <v>42</v>
      </c>
      <c r="E531" s="225">
        <v>14</v>
      </c>
      <c r="F531" s="224">
        <v>1029540</v>
      </c>
      <c r="G531" s="224">
        <v>70853</v>
      </c>
      <c r="H531" s="224">
        <v>0</v>
      </c>
      <c r="I531" s="224">
        <v>0</v>
      </c>
      <c r="J531" s="224">
        <v>177750</v>
      </c>
      <c r="K531" s="224">
        <v>0</v>
      </c>
      <c r="L531" s="224">
        <v>0</v>
      </c>
      <c r="M531" s="224">
        <v>17775</v>
      </c>
      <c r="N531" s="224">
        <v>0</v>
      </c>
      <c r="O531" s="224">
        <v>0</v>
      </c>
      <c r="P531" s="224">
        <v>85708</v>
      </c>
      <c r="Q531" s="224">
        <v>226289</v>
      </c>
    </row>
    <row r="532" spans="1:17" x14ac:dyDescent="0.35">
      <c r="A532" s="367"/>
      <c r="B532" s="367"/>
      <c r="C532" s="292" t="s">
        <v>359</v>
      </c>
      <c r="D532" s="286" t="s">
        <v>42</v>
      </c>
      <c r="E532" s="225">
        <v>20</v>
      </c>
      <c r="F532" s="224">
        <v>786810</v>
      </c>
      <c r="G532" s="224">
        <v>40206</v>
      </c>
      <c r="H532" s="224">
        <v>0</v>
      </c>
      <c r="I532" s="224">
        <v>0</v>
      </c>
      <c r="J532" s="224">
        <v>138950</v>
      </c>
      <c r="K532" s="224">
        <v>0</v>
      </c>
      <c r="L532" s="224">
        <v>0</v>
      </c>
      <c r="M532" s="224">
        <v>0</v>
      </c>
      <c r="N532" s="224">
        <v>0</v>
      </c>
      <c r="O532" s="224">
        <v>0</v>
      </c>
      <c r="P532" s="224">
        <v>33754</v>
      </c>
      <c r="Q532" s="224">
        <v>185956</v>
      </c>
    </row>
    <row r="533" spans="1:17" ht="15" thickBot="1" x14ac:dyDescent="0.4">
      <c r="A533" s="367"/>
      <c r="B533" s="368"/>
      <c r="C533" s="294" t="s">
        <v>268</v>
      </c>
      <c r="D533" s="287" t="s">
        <v>42</v>
      </c>
      <c r="E533" s="227">
        <v>3</v>
      </c>
      <c r="F533" s="228">
        <v>141082</v>
      </c>
      <c r="G533" s="228">
        <v>3310</v>
      </c>
      <c r="H533" s="228">
        <v>0</v>
      </c>
      <c r="I533" s="228">
        <v>0</v>
      </c>
      <c r="J533" s="228">
        <v>23250</v>
      </c>
      <c r="K533" s="228">
        <v>0</v>
      </c>
      <c r="L533" s="228">
        <v>0</v>
      </c>
      <c r="M533" s="228">
        <v>0</v>
      </c>
      <c r="N533" s="228">
        <v>0</v>
      </c>
      <c r="O533" s="228">
        <v>0</v>
      </c>
      <c r="P533" s="228">
        <v>0</v>
      </c>
      <c r="Q533" s="228">
        <v>31931</v>
      </c>
    </row>
    <row r="534" spans="1:17" x14ac:dyDescent="0.35">
      <c r="A534" s="367"/>
      <c r="B534" s="369">
        <v>2023</v>
      </c>
      <c r="C534" s="295" t="s">
        <v>382</v>
      </c>
      <c r="D534" s="285" t="s">
        <v>42</v>
      </c>
      <c r="E534" s="231">
        <v>8</v>
      </c>
      <c r="F534" s="230">
        <v>1716952</v>
      </c>
      <c r="G534" s="230">
        <v>221433</v>
      </c>
      <c r="H534" s="230">
        <v>0</v>
      </c>
      <c r="I534" s="230">
        <v>0</v>
      </c>
      <c r="J534" s="230">
        <v>249000</v>
      </c>
      <c r="K534" s="230">
        <v>0</v>
      </c>
      <c r="L534" s="230">
        <v>0</v>
      </c>
      <c r="M534" s="230">
        <v>33594</v>
      </c>
      <c r="N534" s="230">
        <v>0</v>
      </c>
      <c r="O534" s="230">
        <v>0</v>
      </c>
      <c r="P534" s="230">
        <v>318266</v>
      </c>
      <c r="Q534" s="230">
        <v>265796</v>
      </c>
    </row>
    <row r="535" spans="1:17" x14ac:dyDescent="0.35">
      <c r="A535" s="367"/>
      <c r="B535" s="367"/>
      <c r="C535" s="292" t="s">
        <v>453</v>
      </c>
      <c r="D535" s="286" t="s">
        <v>42</v>
      </c>
      <c r="E535" s="225">
        <v>36</v>
      </c>
      <c r="F535" s="224">
        <v>3635778</v>
      </c>
      <c r="G535" s="224">
        <v>704526</v>
      </c>
      <c r="H535" s="224">
        <v>0</v>
      </c>
      <c r="I535" s="224">
        <v>0</v>
      </c>
      <c r="J535" s="224">
        <v>734500</v>
      </c>
      <c r="K535" s="224">
        <v>0</v>
      </c>
      <c r="L535" s="224">
        <v>0</v>
      </c>
      <c r="M535" s="224">
        <v>90930</v>
      </c>
      <c r="N535" s="224">
        <v>0</v>
      </c>
      <c r="O535" s="224">
        <v>0</v>
      </c>
      <c r="P535" s="224">
        <v>313661</v>
      </c>
      <c r="Q535" s="224">
        <v>890620</v>
      </c>
    </row>
    <row r="536" spans="1:17" x14ac:dyDescent="0.35">
      <c r="A536" s="367"/>
      <c r="B536" s="367"/>
      <c r="C536" s="292" t="s">
        <v>326</v>
      </c>
      <c r="D536" s="286" t="s">
        <v>42</v>
      </c>
      <c r="E536" s="225">
        <v>28</v>
      </c>
      <c r="F536" s="224">
        <v>1991845</v>
      </c>
      <c r="G536" s="224">
        <v>212651</v>
      </c>
      <c r="H536" s="224">
        <v>0</v>
      </c>
      <c r="I536" s="224">
        <v>0</v>
      </c>
      <c r="J536" s="224">
        <v>408900</v>
      </c>
      <c r="K536" s="224">
        <v>0</v>
      </c>
      <c r="L536" s="224">
        <v>0</v>
      </c>
      <c r="M536" s="224">
        <v>6885</v>
      </c>
      <c r="N536" s="224">
        <v>0</v>
      </c>
      <c r="O536" s="224">
        <v>0</v>
      </c>
      <c r="P536" s="224">
        <v>135062</v>
      </c>
      <c r="Q536" s="224">
        <v>467245</v>
      </c>
    </row>
    <row r="537" spans="1:17" x14ac:dyDescent="0.35">
      <c r="A537" s="367"/>
      <c r="B537" s="367"/>
      <c r="C537" s="292" t="s">
        <v>384</v>
      </c>
      <c r="D537" s="286" t="s">
        <v>42</v>
      </c>
      <c r="E537" s="225">
        <v>15</v>
      </c>
      <c r="F537" s="224">
        <v>1243211</v>
      </c>
      <c r="G537" s="224">
        <v>204645</v>
      </c>
      <c r="H537" s="224">
        <v>0</v>
      </c>
      <c r="I537" s="224">
        <v>0</v>
      </c>
      <c r="J537" s="224">
        <v>273200</v>
      </c>
      <c r="K537" s="224">
        <v>0</v>
      </c>
      <c r="L537" s="224">
        <v>0</v>
      </c>
      <c r="M537" s="224">
        <v>46962</v>
      </c>
      <c r="N537" s="224">
        <v>61966</v>
      </c>
      <c r="O537" s="224">
        <v>0</v>
      </c>
      <c r="P537" s="224">
        <v>109667</v>
      </c>
      <c r="Q537" s="224">
        <v>325511.95</v>
      </c>
    </row>
    <row r="538" spans="1:17" ht="15" thickBot="1" x14ac:dyDescent="0.4">
      <c r="A538" s="367"/>
      <c r="B538" s="368"/>
      <c r="C538" s="294" t="s">
        <v>359</v>
      </c>
      <c r="D538" s="287" t="s">
        <v>42</v>
      </c>
      <c r="E538" s="227">
        <v>34</v>
      </c>
      <c r="F538" s="228">
        <v>1849163</v>
      </c>
      <c r="G538" s="228">
        <v>175095</v>
      </c>
      <c r="H538" s="228">
        <v>0</v>
      </c>
      <c r="I538" s="228">
        <v>0</v>
      </c>
      <c r="J538" s="228">
        <v>402200</v>
      </c>
      <c r="K538" s="228">
        <v>0</v>
      </c>
      <c r="L538" s="228">
        <v>0</v>
      </c>
      <c r="M538" s="228">
        <v>0</v>
      </c>
      <c r="N538" s="228">
        <v>0</v>
      </c>
      <c r="O538" s="228">
        <v>0</v>
      </c>
      <c r="P538" s="228">
        <v>60464</v>
      </c>
      <c r="Q538" s="228">
        <v>464958</v>
      </c>
    </row>
    <row r="539" spans="1:17" x14ac:dyDescent="0.35">
      <c r="A539" s="367"/>
      <c r="B539" s="369">
        <v>2024</v>
      </c>
      <c r="C539" s="295" t="s">
        <v>382</v>
      </c>
      <c r="D539" s="285" t="s">
        <v>42</v>
      </c>
      <c r="E539" s="231">
        <v>8</v>
      </c>
      <c r="F539" s="230">
        <v>2026843</v>
      </c>
      <c r="G539" s="230">
        <v>277186</v>
      </c>
      <c r="H539" s="230">
        <v>0</v>
      </c>
      <c r="I539" s="230">
        <v>0</v>
      </c>
      <c r="J539" s="230">
        <v>207000</v>
      </c>
      <c r="K539" s="230">
        <v>0</v>
      </c>
      <c r="L539" s="230">
        <v>0</v>
      </c>
      <c r="M539" s="230">
        <v>0</v>
      </c>
      <c r="N539" s="230">
        <v>0</v>
      </c>
      <c r="O539" s="230">
        <v>0</v>
      </c>
      <c r="P539" s="230">
        <v>363527</v>
      </c>
      <c r="Q539" s="230">
        <v>317686.2</v>
      </c>
    </row>
    <row r="540" spans="1:17" x14ac:dyDescent="0.35">
      <c r="A540" s="367"/>
      <c r="B540" s="367"/>
      <c r="C540" s="292" t="s">
        <v>383</v>
      </c>
      <c r="D540" s="286" t="s">
        <v>42</v>
      </c>
      <c r="E540" s="225">
        <v>3</v>
      </c>
      <c r="F540" s="224">
        <v>344365</v>
      </c>
      <c r="G540" s="224">
        <v>49855</v>
      </c>
      <c r="H540" s="224">
        <v>0</v>
      </c>
      <c r="I540" s="224">
        <v>0</v>
      </c>
      <c r="J540" s="224">
        <v>17000</v>
      </c>
      <c r="K540" s="224">
        <v>0</v>
      </c>
      <c r="L540" s="224">
        <v>0</v>
      </c>
      <c r="M540" s="224">
        <v>0</v>
      </c>
      <c r="N540" s="224">
        <v>0</v>
      </c>
      <c r="O540" s="224">
        <v>0</v>
      </c>
      <c r="P540" s="224">
        <v>18161</v>
      </c>
      <c r="Q540" s="224">
        <v>41855</v>
      </c>
    </row>
    <row r="541" spans="1:17" x14ac:dyDescent="0.35">
      <c r="A541" s="367"/>
      <c r="B541" s="367"/>
      <c r="C541" s="292" t="s">
        <v>116</v>
      </c>
      <c r="D541" s="286" t="s">
        <v>42</v>
      </c>
      <c r="E541" s="225">
        <v>35</v>
      </c>
      <c r="F541" s="224">
        <v>3962458</v>
      </c>
      <c r="G541" s="224">
        <v>785061</v>
      </c>
      <c r="H541" s="224">
        <v>0</v>
      </c>
      <c r="I541" s="224">
        <v>0</v>
      </c>
      <c r="J541" s="224">
        <v>555250</v>
      </c>
      <c r="K541" s="224">
        <v>0</v>
      </c>
      <c r="L541" s="224">
        <v>0</v>
      </c>
      <c r="M541" s="224">
        <v>98780</v>
      </c>
      <c r="N541" s="224">
        <v>0</v>
      </c>
      <c r="O541" s="224">
        <v>0</v>
      </c>
      <c r="P541" s="224">
        <v>388052</v>
      </c>
      <c r="Q541" s="224">
        <v>1034761</v>
      </c>
    </row>
    <row r="542" spans="1:17" x14ac:dyDescent="0.35">
      <c r="A542" s="367"/>
      <c r="B542" s="367"/>
      <c r="C542" s="292" t="s">
        <v>326</v>
      </c>
      <c r="D542" s="286" t="s">
        <v>42</v>
      </c>
      <c r="E542" s="225">
        <v>33</v>
      </c>
      <c r="F542" s="224">
        <v>2724912</v>
      </c>
      <c r="G542" s="224">
        <v>318436</v>
      </c>
      <c r="H542" s="224">
        <v>0</v>
      </c>
      <c r="I542" s="224">
        <v>0</v>
      </c>
      <c r="J542" s="224">
        <v>400450</v>
      </c>
      <c r="K542" s="224">
        <v>0</v>
      </c>
      <c r="L542" s="224">
        <v>0</v>
      </c>
      <c r="M542" s="224">
        <v>0</v>
      </c>
      <c r="N542" s="224">
        <v>0</v>
      </c>
      <c r="O542" s="224">
        <v>0</v>
      </c>
      <c r="P542" s="224">
        <v>210388</v>
      </c>
      <c r="Q542" s="224">
        <v>653575</v>
      </c>
    </row>
    <row r="543" spans="1:17" x14ac:dyDescent="0.35">
      <c r="A543" s="367"/>
      <c r="B543" s="367"/>
      <c r="C543" s="292" t="s">
        <v>384</v>
      </c>
      <c r="D543" s="286" t="s">
        <v>42</v>
      </c>
      <c r="E543" s="225">
        <v>9</v>
      </c>
      <c r="F543" s="224">
        <v>925390</v>
      </c>
      <c r="G543" s="224">
        <v>157310</v>
      </c>
      <c r="H543" s="224">
        <v>0</v>
      </c>
      <c r="I543" s="224">
        <v>0</v>
      </c>
      <c r="J543" s="224">
        <v>121100</v>
      </c>
      <c r="K543" s="224">
        <v>0</v>
      </c>
      <c r="L543" s="224">
        <v>0</v>
      </c>
      <c r="M543" s="224">
        <v>6964</v>
      </c>
      <c r="N543" s="224">
        <v>0</v>
      </c>
      <c r="O543" s="224">
        <v>0</v>
      </c>
      <c r="P543" s="224">
        <v>86861</v>
      </c>
      <c r="Q543" s="224">
        <v>240952</v>
      </c>
    </row>
    <row r="544" spans="1:17" ht="15" thickBot="1" x14ac:dyDescent="0.4">
      <c r="A544" s="367"/>
      <c r="B544" s="368"/>
      <c r="C544" s="294" t="s">
        <v>359</v>
      </c>
      <c r="D544" s="287" t="s">
        <v>42</v>
      </c>
      <c r="E544" s="227">
        <v>33</v>
      </c>
      <c r="F544" s="228">
        <v>2374258</v>
      </c>
      <c r="G544" s="228">
        <v>242211</v>
      </c>
      <c r="H544" s="228">
        <v>0</v>
      </c>
      <c r="I544" s="228">
        <v>0</v>
      </c>
      <c r="J544" s="228">
        <v>313200</v>
      </c>
      <c r="K544" s="228">
        <v>0</v>
      </c>
      <c r="L544" s="228">
        <v>0</v>
      </c>
      <c r="M544" s="228">
        <v>12112</v>
      </c>
      <c r="N544" s="228">
        <v>0</v>
      </c>
      <c r="O544" s="228">
        <v>0</v>
      </c>
      <c r="P544" s="228">
        <v>138151</v>
      </c>
      <c r="Q544" s="228">
        <v>538387</v>
      </c>
    </row>
    <row r="545" spans="1:17" x14ac:dyDescent="0.35">
      <c r="A545" s="367"/>
      <c r="B545" s="366">
        <v>2025</v>
      </c>
      <c r="C545" s="293" t="s">
        <v>382</v>
      </c>
      <c r="D545" s="288" t="s">
        <v>42</v>
      </c>
      <c r="E545" s="236">
        <v>6</v>
      </c>
      <c r="F545" s="235">
        <v>1728768</v>
      </c>
      <c r="G545" s="235">
        <v>220015</v>
      </c>
      <c r="H545" s="235">
        <v>0</v>
      </c>
      <c r="I545" s="235">
        <v>0</v>
      </c>
      <c r="J545" s="235">
        <v>154335</v>
      </c>
      <c r="K545" s="235">
        <v>0</v>
      </c>
      <c r="L545" s="235">
        <v>0</v>
      </c>
      <c r="M545" s="235">
        <v>38218</v>
      </c>
      <c r="N545" s="235">
        <v>0</v>
      </c>
      <c r="O545" s="235">
        <v>0</v>
      </c>
      <c r="P545" s="235">
        <v>117438.89</v>
      </c>
      <c r="Q545" s="235">
        <v>266340.13</v>
      </c>
    </row>
    <row r="546" spans="1:17" x14ac:dyDescent="0.35">
      <c r="A546" s="367"/>
      <c r="B546" s="367"/>
      <c r="C546" s="292" t="s">
        <v>383</v>
      </c>
      <c r="D546" s="286" t="s">
        <v>42</v>
      </c>
      <c r="E546" s="225">
        <v>5</v>
      </c>
      <c r="F546" s="224">
        <v>521404</v>
      </c>
      <c r="G546" s="224">
        <v>66889</v>
      </c>
      <c r="H546" s="224">
        <v>0</v>
      </c>
      <c r="I546" s="224">
        <v>0</v>
      </c>
      <c r="J546" s="224">
        <v>56148</v>
      </c>
      <c r="K546" s="224">
        <v>0</v>
      </c>
      <c r="L546" s="224">
        <v>0</v>
      </c>
      <c r="M546" s="224">
        <v>0</v>
      </c>
      <c r="N546" s="224">
        <v>0</v>
      </c>
      <c r="O546" s="224">
        <v>0</v>
      </c>
      <c r="P546" s="224">
        <v>22734</v>
      </c>
      <c r="Q546" s="224">
        <v>97714</v>
      </c>
    </row>
    <row r="547" spans="1:17" x14ac:dyDescent="0.35">
      <c r="A547" s="367"/>
      <c r="B547" s="367"/>
      <c r="C547" s="292" t="s">
        <v>116</v>
      </c>
      <c r="D547" s="286" t="s">
        <v>42</v>
      </c>
      <c r="E547" s="225">
        <v>40</v>
      </c>
      <c r="F547" s="224">
        <v>5195721</v>
      </c>
      <c r="G547" s="224">
        <v>1012666</v>
      </c>
      <c r="H547" s="224">
        <v>0</v>
      </c>
      <c r="I547" s="224">
        <v>0</v>
      </c>
      <c r="J547" s="224">
        <v>946387</v>
      </c>
      <c r="K547" s="224">
        <v>0</v>
      </c>
      <c r="L547" s="224">
        <v>0</v>
      </c>
      <c r="M547" s="224">
        <v>125102</v>
      </c>
      <c r="N547" s="224">
        <v>101990</v>
      </c>
      <c r="O547" s="224">
        <v>0</v>
      </c>
      <c r="P547" s="224">
        <v>478590.62</v>
      </c>
      <c r="Q547" s="224">
        <v>1395314.02</v>
      </c>
    </row>
    <row r="548" spans="1:17" x14ac:dyDescent="0.35">
      <c r="A548" s="367"/>
      <c r="B548" s="367"/>
      <c r="C548" s="292" t="s">
        <v>326</v>
      </c>
      <c r="D548" s="286" t="s">
        <v>42</v>
      </c>
      <c r="E548" s="225">
        <v>44</v>
      </c>
      <c r="F548" s="224">
        <v>3959514</v>
      </c>
      <c r="G548" s="224">
        <v>473593</v>
      </c>
      <c r="H548" s="224">
        <v>0</v>
      </c>
      <c r="I548" s="224">
        <v>0</v>
      </c>
      <c r="J548" s="224">
        <v>570713</v>
      </c>
      <c r="K548" s="224">
        <v>0</v>
      </c>
      <c r="L548" s="224">
        <v>0</v>
      </c>
      <c r="M548" s="224">
        <v>26855</v>
      </c>
      <c r="N548" s="224">
        <v>0</v>
      </c>
      <c r="O548" s="224">
        <v>0</v>
      </c>
      <c r="P548" s="224">
        <v>283051.09999999998</v>
      </c>
      <c r="Q548" s="224">
        <v>899542</v>
      </c>
    </row>
    <row r="549" spans="1:17" x14ac:dyDescent="0.35">
      <c r="A549" s="367"/>
      <c r="B549" s="367"/>
      <c r="C549" s="292" t="s">
        <v>384</v>
      </c>
      <c r="D549" s="286" t="s">
        <v>42</v>
      </c>
      <c r="E549" s="225">
        <v>18</v>
      </c>
      <c r="F549" s="224">
        <v>1833526</v>
      </c>
      <c r="G549" s="224">
        <v>281766</v>
      </c>
      <c r="H549" s="224">
        <v>0</v>
      </c>
      <c r="I549" s="224">
        <v>0</v>
      </c>
      <c r="J549" s="224">
        <v>264428</v>
      </c>
      <c r="K549" s="224">
        <v>0</v>
      </c>
      <c r="L549" s="224">
        <v>0</v>
      </c>
      <c r="M549" s="224">
        <v>11599</v>
      </c>
      <c r="N549" s="224">
        <v>0</v>
      </c>
      <c r="O549" s="224">
        <v>0</v>
      </c>
      <c r="P549" s="224">
        <v>151862</v>
      </c>
      <c r="Q549" s="224">
        <v>432480</v>
      </c>
    </row>
    <row r="550" spans="1:17" ht="15" thickBot="1" x14ac:dyDescent="0.4">
      <c r="A550" s="368"/>
      <c r="B550" s="368"/>
      <c r="C550" s="294" t="s">
        <v>359</v>
      </c>
      <c r="D550" s="287" t="s">
        <v>42</v>
      </c>
      <c r="E550" s="227">
        <v>26</v>
      </c>
      <c r="F550" s="228">
        <v>1786793</v>
      </c>
      <c r="G550" s="228">
        <v>171811</v>
      </c>
      <c r="H550" s="228">
        <v>0</v>
      </c>
      <c r="I550" s="228">
        <v>0</v>
      </c>
      <c r="J550" s="228">
        <v>206039</v>
      </c>
      <c r="K550" s="228">
        <v>0</v>
      </c>
      <c r="L550" s="228">
        <v>0</v>
      </c>
      <c r="M550" s="228">
        <v>6240</v>
      </c>
      <c r="N550" s="228">
        <v>0</v>
      </c>
      <c r="O550" s="228">
        <v>0</v>
      </c>
      <c r="P550" s="228">
        <v>93560</v>
      </c>
      <c r="Q550" s="228">
        <v>391417.2</v>
      </c>
    </row>
    <row r="551" spans="1:17" x14ac:dyDescent="0.35">
      <c r="A551" s="366" t="s">
        <v>385</v>
      </c>
      <c r="B551" s="369">
        <v>2020</v>
      </c>
      <c r="C551" s="295" t="s">
        <v>271</v>
      </c>
      <c r="D551" s="285" t="s">
        <v>20</v>
      </c>
      <c r="E551" s="231">
        <v>8</v>
      </c>
      <c r="F551" s="230">
        <v>532650.13</v>
      </c>
      <c r="G551" s="230">
        <v>94643.34</v>
      </c>
      <c r="H551" s="230">
        <v>0</v>
      </c>
      <c r="I551" s="230">
        <v>0</v>
      </c>
      <c r="J551" s="230">
        <v>48113.39</v>
      </c>
      <c r="K551" s="230">
        <v>0</v>
      </c>
      <c r="L551" s="230">
        <v>0</v>
      </c>
      <c r="M551" s="230">
        <v>51343.88</v>
      </c>
      <c r="N551" s="230">
        <v>0</v>
      </c>
      <c r="O551" s="230">
        <v>2300</v>
      </c>
      <c r="P551" s="230">
        <v>57409.599999999999</v>
      </c>
      <c r="Q551" s="230">
        <v>142980.15147000001</v>
      </c>
    </row>
    <row r="552" spans="1:17" x14ac:dyDescent="0.35">
      <c r="A552" s="367"/>
      <c r="B552" s="367"/>
      <c r="C552" s="292" t="s">
        <v>386</v>
      </c>
      <c r="D552" s="286" t="s">
        <v>20</v>
      </c>
      <c r="E552" s="225">
        <v>5</v>
      </c>
      <c r="F552" s="224">
        <v>519908.50999999995</v>
      </c>
      <c r="G552" s="224">
        <v>103401.37999999999</v>
      </c>
      <c r="H552" s="224">
        <v>0</v>
      </c>
      <c r="I552" s="224">
        <v>0</v>
      </c>
      <c r="J552" s="224">
        <v>38520.660000000003</v>
      </c>
      <c r="K552" s="224">
        <v>0</v>
      </c>
      <c r="L552" s="224">
        <v>0</v>
      </c>
      <c r="M552" s="224">
        <v>85248.65</v>
      </c>
      <c r="N552" s="224">
        <v>0</v>
      </c>
      <c r="O552" s="224">
        <v>1500</v>
      </c>
      <c r="P552" s="224">
        <v>56255.59</v>
      </c>
      <c r="Q552" s="224">
        <v>139959.50422999999</v>
      </c>
    </row>
    <row r="553" spans="1:17" x14ac:dyDescent="0.35">
      <c r="A553" s="367"/>
      <c r="B553" s="367"/>
      <c r="C553" s="292" t="s">
        <v>416</v>
      </c>
      <c r="D553" s="286" t="s">
        <v>387</v>
      </c>
      <c r="E553" s="240">
        <v>3</v>
      </c>
      <c r="F553" s="224">
        <v>494378.32000000007</v>
      </c>
      <c r="G553" s="224">
        <v>51940.35</v>
      </c>
      <c r="H553" s="224">
        <v>0</v>
      </c>
      <c r="I553" s="224">
        <v>22749.599999999999</v>
      </c>
      <c r="J553" s="224">
        <v>27441.759999999998</v>
      </c>
      <c r="K553" s="224">
        <v>0</v>
      </c>
      <c r="L553" s="224">
        <v>0</v>
      </c>
      <c r="M553" s="224">
        <v>0</v>
      </c>
      <c r="N553" s="224">
        <v>0</v>
      </c>
      <c r="O553" s="224">
        <v>8000</v>
      </c>
      <c r="P553" s="224">
        <v>32006.69</v>
      </c>
      <c r="Q553" s="224">
        <v>123802.50204000001</v>
      </c>
    </row>
    <row r="554" spans="1:17" ht="15" thickBot="1" x14ac:dyDescent="0.4">
      <c r="A554" s="367"/>
      <c r="B554" s="368"/>
      <c r="C554" s="294" t="s">
        <v>454</v>
      </c>
      <c r="D554" s="287" t="s">
        <v>20</v>
      </c>
      <c r="E554" s="289">
        <v>9</v>
      </c>
      <c r="F554" s="228">
        <v>540735.66</v>
      </c>
      <c r="G554" s="228">
        <v>68062.44</v>
      </c>
      <c r="H554" s="228">
        <v>0</v>
      </c>
      <c r="I554" s="228">
        <v>0</v>
      </c>
      <c r="J554" s="228">
        <v>48932.15</v>
      </c>
      <c r="K554" s="228">
        <v>0</v>
      </c>
      <c r="L554" s="228">
        <v>0</v>
      </c>
      <c r="M554" s="228">
        <v>30298.039999999997</v>
      </c>
      <c r="N554" s="228">
        <v>0</v>
      </c>
      <c r="O554" s="228">
        <v>3200</v>
      </c>
      <c r="P554" s="228">
        <v>55907.09</v>
      </c>
      <c r="Q554" s="228">
        <v>139424.86263000002</v>
      </c>
    </row>
    <row r="555" spans="1:17" x14ac:dyDescent="0.35">
      <c r="A555" s="367"/>
      <c r="B555" s="369">
        <v>2021</v>
      </c>
      <c r="C555" s="295" t="s">
        <v>455</v>
      </c>
      <c r="D555" s="285" t="s">
        <v>23</v>
      </c>
      <c r="E555" s="231">
        <v>4</v>
      </c>
      <c r="F555" s="230">
        <v>683961.27</v>
      </c>
      <c r="G555" s="230">
        <v>62253.21</v>
      </c>
      <c r="H555" s="230">
        <v>0</v>
      </c>
      <c r="I555" s="230">
        <v>24074.42</v>
      </c>
      <c r="J555" s="230">
        <v>28176.13</v>
      </c>
      <c r="K555" s="230">
        <v>0</v>
      </c>
      <c r="L555" s="230">
        <v>0</v>
      </c>
      <c r="M555" s="230">
        <v>75832.149999999994</v>
      </c>
      <c r="N555" s="230">
        <v>0</v>
      </c>
      <c r="O555" s="230">
        <v>16848.78</v>
      </c>
      <c r="P555" s="230">
        <v>0</v>
      </c>
      <c r="Q555" s="230">
        <v>158578.53604500002</v>
      </c>
    </row>
    <row r="556" spans="1:17" x14ac:dyDescent="0.35">
      <c r="A556" s="367"/>
      <c r="B556" s="367"/>
      <c r="C556" s="292" t="s">
        <v>271</v>
      </c>
      <c r="D556" s="286" t="s">
        <v>20</v>
      </c>
      <c r="E556" s="225">
        <v>9</v>
      </c>
      <c r="F556" s="224">
        <v>676516.52999999991</v>
      </c>
      <c r="G556" s="224">
        <v>113276.99</v>
      </c>
      <c r="H556" s="224">
        <v>0</v>
      </c>
      <c r="I556" s="224">
        <v>0</v>
      </c>
      <c r="J556" s="224">
        <v>62206.07</v>
      </c>
      <c r="K556" s="224">
        <v>0</v>
      </c>
      <c r="L556" s="224">
        <v>0</v>
      </c>
      <c r="M556" s="224">
        <v>7850.41</v>
      </c>
      <c r="N556" s="224">
        <v>0</v>
      </c>
      <c r="O556" s="224">
        <v>5300</v>
      </c>
      <c r="P556" s="224">
        <v>0</v>
      </c>
      <c r="Q556" s="224">
        <v>166744.77025499998</v>
      </c>
    </row>
    <row r="557" spans="1:17" x14ac:dyDescent="0.35">
      <c r="A557" s="367"/>
      <c r="B557" s="367"/>
      <c r="C557" s="292" t="s">
        <v>386</v>
      </c>
      <c r="D557" s="286" t="s">
        <v>20</v>
      </c>
      <c r="E557" s="225">
        <v>5</v>
      </c>
      <c r="F557" s="224">
        <v>512350.84</v>
      </c>
      <c r="G557" s="224">
        <v>102469.98000000001</v>
      </c>
      <c r="H557" s="224">
        <v>0</v>
      </c>
      <c r="I557" s="224">
        <v>0</v>
      </c>
      <c r="J557" s="224">
        <v>37524.080000000002</v>
      </c>
      <c r="K557" s="224">
        <v>0</v>
      </c>
      <c r="L557" s="224">
        <v>0</v>
      </c>
      <c r="M557" s="224">
        <v>0</v>
      </c>
      <c r="N557" s="224">
        <v>0</v>
      </c>
      <c r="O557" s="224">
        <v>2800</v>
      </c>
      <c r="P557" s="224">
        <v>0</v>
      </c>
      <c r="Q557" s="224">
        <v>127425.68305000001</v>
      </c>
    </row>
    <row r="558" spans="1:17" x14ac:dyDescent="0.35">
      <c r="A558" s="367"/>
      <c r="B558" s="367"/>
      <c r="C558" s="292" t="s">
        <v>272</v>
      </c>
      <c r="D558" s="286" t="s">
        <v>20</v>
      </c>
      <c r="E558" s="225">
        <v>5</v>
      </c>
      <c r="F558" s="224">
        <v>306889.95</v>
      </c>
      <c r="G558" s="224">
        <v>44147.840000000004</v>
      </c>
      <c r="H558" s="224">
        <v>0</v>
      </c>
      <c r="I558" s="224">
        <v>0</v>
      </c>
      <c r="J558" s="224">
        <v>28780.14</v>
      </c>
      <c r="K558" s="224">
        <v>0</v>
      </c>
      <c r="L558" s="224">
        <v>0</v>
      </c>
      <c r="M558" s="224">
        <v>0</v>
      </c>
      <c r="N558" s="224">
        <v>0</v>
      </c>
      <c r="O558" s="224">
        <v>2300</v>
      </c>
      <c r="P558" s="224">
        <v>0</v>
      </c>
      <c r="Q558" s="224">
        <v>74321.937385000012</v>
      </c>
    </row>
    <row r="559" spans="1:17" ht="15" thickBot="1" x14ac:dyDescent="0.4">
      <c r="A559" s="367"/>
      <c r="B559" s="368"/>
      <c r="C559" s="294" t="s">
        <v>456</v>
      </c>
      <c r="D559" s="287" t="s">
        <v>20</v>
      </c>
      <c r="E559" s="227">
        <v>8</v>
      </c>
      <c r="F559" s="228">
        <v>480944.30000000005</v>
      </c>
      <c r="G559" s="228">
        <v>49374.16</v>
      </c>
      <c r="H559" s="228">
        <v>0</v>
      </c>
      <c r="I559" s="228">
        <v>0</v>
      </c>
      <c r="J559" s="228">
        <v>45186.34</v>
      </c>
      <c r="K559" s="228">
        <v>0</v>
      </c>
      <c r="L559" s="228">
        <v>0</v>
      </c>
      <c r="M559" s="228">
        <v>0</v>
      </c>
      <c r="N559" s="228">
        <v>0</v>
      </c>
      <c r="O559" s="228">
        <v>5150</v>
      </c>
      <c r="P559" s="228">
        <v>0</v>
      </c>
      <c r="Q559" s="228">
        <v>112937.35860000002</v>
      </c>
    </row>
    <row r="560" spans="1:17" x14ac:dyDescent="0.35">
      <c r="A560" s="367"/>
      <c r="B560" s="369">
        <v>2022</v>
      </c>
      <c r="C560" s="295" t="s">
        <v>62</v>
      </c>
      <c r="D560" s="285" t="s">
        <v>20</v>
      </c>
      <c r="E560" s="231">
        <v>5</v>
      </c>
      <c r="F560" s="230">
        <v>614042.36</v>
      </c>
      <c r="G560" s="230">
        <v>122808.45</v>
      </c>
      <c r="H560" s="230">
        <v>0</v>
      </c>
      <c r="I560" s="230">
        <v>0</v>
      </c>
      <c r="J560" s="230">
        <v>40424.660000000003</v>
      </c>
      <c r="K560" s="230">
        <v>0</v>
      </c>
      <c r="L560" s="230">
        <v>0</v>
      </c>
      <c r="M560" s="230">
        <v>0</v>
      </c>
      <c r="N560" s="230">
        <v>0</v>
      </c>
      <c r="O560" s="230">
        <v>0</v>
      </c>
      <c r="P560" s="230">
        <v>55449.32</v>
      </c>
      <c r="Q560" s="230">
        <v>162464.60652900001</v>
      </c>
    </row>
    <row r="561" spans="1:17" x14ac:dyDescent="0.35">
      <c r="A561" s="367"/>
      <c r="B561" s="367"/>
      <c r="C561" s="292" t="s">
        <v>272</v>
      </c>
      <c r="D561" s="286" t="s">
        <v>20</v>
      </c>
      <c r="E561" s="225">
        <v>7</v>
      </c>
      <c r="F561" s="224">
        <v>545559.91999999993</v>
      </c>
      <c r="G561" s="224">
        <v>78245.41</v>
      </c>
      <c r="H561" s="224">
        <v>0</v>
      </c>
      <c r="I561" s="224">
        <v>0</v>
      </c>
      <c r="J561" s="224">
        <v>40228.699999999997</v>
      </c>
      <c r="K561" s="224">
        <v>0</v>
      </c>
      <c r="L561" s="224">
        <v>0</v>
      </c>
      <c r="M561" s="224">
        <v>0</v>
      </c>
      <c r="N561" s="224">
        <v>0</v>
      </c>
      <c r="O561" s="224">
        <v>0</v>
      </c>
      <c r="P561" s="224">
        <v>38420.379999999997</v>
      </c>
      <c r="Q561" s="224">
        <v>137048.85539099999</v>
      </c>
    </row>
    <row r="562" spans="1:17" x14ac:dyDescent="0.35">
      <c r="A562" s="367"/>
      <c r="B562" s="367"/>
      <c r="C562" s="292" t="s">
        <v>388</v>
      </c>
      <c r="D562" s="286" t="s">
        <v>20</v>
      </c>
      <c r="E562" s="225">
        <v>7</v>
      </c>
      <c r="F562" s="224">
        <v>468008.59</v>
      </c>
      <c r="G562" s="224">
        <v>44228.67</v>
      </c>
      <c r="H562" s="224">
        <v>0</v>
      </c>
      <c r="I562" s="224">
        <v>0</v>
      </c>
      <c r="J562" s="224">
        <v>35529.32</v>
      </c>
      <c r="K562" s="224">
        <v>0</v>
      </c>
      <c r="L562" s="224">
        <v>0</v>
      </c>
      <c r="M562" s="224">
        <v>0</v>
      </c>
      <c r="N562" s="224">
        <v>0</v>
      </c>
      <c r="O562" s="224">
        <v>1200</v>
      </c>
      <c r="P562" s="224">
        <v>33049.199999999997</v>
      </c>
      <c r="Q562" s="224">
        <v>113551.278678</v>
      </c>
    </row>
    <row r="563" spans="1:17" x14ac:dyDescent="0.35">
      <c r="A563" s="367"/>
      <c r="B563" s="367"/>
      <c r="C563" s="292" t="s">
        <v>457</v>
      </c>
      <c r="D563" s="286" t="s">
        <v>20</v>
      </c>
      <c r="E563" s="225">
        <v>11</v>
      </c>
      <c r="F563" s="224">
        <v>955543.71</v>
      </c>
      <c r="G563" s="224">
        <v>157290.93</v>
      </c>
      <c r="H563" s="224">
        <v>0</v>
      </c>
      <c r="I563" s="224">
        <v>0</v>
      </c>
      <c r="J563" s="224">
        <v>70260.84</v>
      </c>
      <c r="K563" s="224">
        <v>0</v>
      </c>
      <c r="L563" s="224">
        <v>0</v>
      </c>
      <c r="M563" s="224">
        <v>10994.67</v>
      </c>
      <c r="N563" s="224">
        <v>0</v>
      </c>
      <c r="O563" s="224">
        <v>2440</v>
      </c>
      <c r="P563" s="224">
        <v>88286.22</v>
      </c>
      <c r="Q563" s="224">
        <v>248522.61367000002</v>
      </c>
    </row>
    <row r="564" spans="1:17" ht="15" thickBot="1" x14ac:dyDescent="0.4">
      <c r="A564" s="367"/>
      <c r="B564" s="368"/>
      <c r="C564" s="294" t="s">
        <v>455</v>
      </c>
      <c r="D564" s="287" t="s">
        <v>23</v>
      </c>
      <c r="E564" s="227">
        <v>4</v>
      </c>
      <c r="F564" s="228">
        <v>823851.84</v>
      </c>
      <c r="G564" s="228">
        <v>164383.85999999999</v>
      </c>
      <c r="H564" s="228">
        <v>0</v>
      </c>
      <c r="I564" s="228">
        <v>40694.879999999997</v>
      </c>
      <c r="J564" s="228">
        <v>33234.19</v>
      </c>
      <c r="K564" s="228">
        <v>0</v>
      </c>
      <c r="L564" s="228">
        <v>0</v>
      </c>
      <c r="M564" s="228">
        <v>70419.95</v>
      </c>
      <c r="N564" s="228">
        <v>0</v>
      </c>
      <c r="O564" s="228">
        <v>37295.56</v>
      </c>
      <c r="P564" s="228">
        <v>67869.53</v>
      </c>
      <c r="Q564" s="228">
        <v>227746.05568600001</v>
      </c>
    </row>
    <row r="565" spans="1:17" x14ac:dyDescent="0.35">
      <c r="A565" s="367"/>
      <c r="B565" s="369">
        <v>2023</v>
      </c>
      <c r="C565" s="295" t="s">
        <v>62</v>
      </c>
      <c r="D565" s="285" t="s">
        <v>20</v>
      </c>
      <c r="E565" s="231">
        <v>5</v>
      </c>
      <c r="F565" s="230">
        <v>746064.68</v>
      </c>
      <c r="G565" s="230">
        <v>149212.96</v>
      </c>
      <c r="H565" s="230">
        <v>0</v>
      </c>
      <c r="I565" s="230">
        <v>0</v>
      </c>
      <c r="J565" s="230">
        <v>59203.35</v>
      </c>
      <c r="K565" s="230">
        <v>0</v>
      </c>
      <c r="L565" s="230">
        <v>0</v>
      </c>
      <c r="M565" s="230">
        <v>102271.26</v>
      </c>
      <c r="N565" s="230">
        <v>0</v>
      </c>
      <c r="O565" s="230">
        <v>4800</v>
      </c>
      <c r="P565" s="230">
        <v>147199.29999999999</v>
      </c>
      <c r="Q565" s="230">
        <v>215874.30457900005</v>
      </c>
    </row>
    <row r="566" spans="1:17" x14ac:dyDescent="0.35">
      <c r="A566" s="367"/>
      <c r="B566" s="367"/>
      <c r="C566" s="292" t="s">
        <v>272</v>
      </c>
      <c r="D566" s="286" t="s">
        <v>20</v>
      </c>
      <c r="E566" s="225">
        <v>10</v>
      </c>
      <c r="F566" s="224">
        <v>862626.47</v>
      </c>
      <c r="G566" s="224">
        <v>126956.59999999999</v>
      </c>
      <c r="H566" s="224">
        <v>0</v>
      </c>
      <c r="I566" s="224">
        <v>0</v>
      </c>
      <c r="J566" s="224">
        <v>74891.590000000011</v>
      </c>
      <c r="K566" s="224">
        <v>0</v>
      </c>
      <c r="L566" s="224">
        <v>0</v>
      </c>
      <c r="M566" s="224">
        <v>0</v>
      </c>
      <c r="N566" s="224">
        <v>0</v>
      </c>
      <c r="O566" s="224">
        <v>7900</v>
      </c>
      <c r="P566" s="224">
        <v>167796.87</v>
      </c>
      <c r="Q566" s="224">
        <v>241957.46550299998</v>
      </c>
    </row>
    <row r="567" spans="1:17" x14ac:dyDescent="0.35">
      <c r="A567" s="367"/>
      <c r="B567" s="367"/>
      <c r="C567" s="292" t="s">
        <v>388</v>
      </c>
      <c r="D567" s="286" t="s">
        <v>20</v>
      </c>
      <c r="E567" s="225">
        <v>7</v>
      </c>
      <c r="F567" s="224">
        <v>527584.70000000007</v>
      </c>
      <c r="G567" s="224">
        <v>75767.450000000012</v>
      </c>
      <c r="H567" s="224">
        <v>0</v>
      </c>
      <c r="I567" s="224">
        <v>0</v>
      </c>
      <c r="J567" s="224">
        <v>43666.22</v>
      </c>
      <c r="K567" s="224">
        <v>0</v>
      </c>
      <c r="L567" s="224">
        <v>0</v>
      </c>
      <c r="M567" s="224">
        <v>0</v>
      </c>
      <c r="N567" s="224">
        <v>0</v>
      </c>
      <c r="O567" s="224">
        <v>5300</v>
      </c>
      <c r="P567" s="224">
        <v>83996.65</v>
      </c>
      <c r="Q567" s="224">
        <v>143655.06040200003</v>
      </c>
    </row>
    <row r="568" spans="1:17" x14ac:dyDescent="0.35">
      <c r="A568" s="367"/>
      <c r="B568" s="367"/>
      <c r="C568" s="292" t="s">
        <v>457</v>
      </c>
      <c r="D568" s="286" t="s">
        <v>20</v>
      </c>
      <c r="E568" s="225">
        <v>11</v>
      </c>
      <c r="F568" s="224">
        <v>1140511.1400000001</v>
      </c>
      <c r="G568" s="224">
        <v>200104.78</v>
      </c>
      <c r="H568" s="224">
        <v>0</v>
      </c>
      <c r="I568" s="224">
        <v>0</v>
      </c>
      <c r="J568" s="224">
        <v>95090.7</v>
      </c>
      <c r="K568" s="224">
        <v>0</v>
      </c>
      <c r="L568" s="224">
        <v>0</v>
      </c>
      <c r="M568" s="224">
        <v>0</v>
      </c>
      <c r="N568" s="224">
        <v>0</v>
      </c>
      <c r="O568" s="224">
        <v>8300</v>
      </c>
      <c r="P568" s="224">
        <v>221860.28</v>
      </c>
      <c r="Q568" s="224">
        <v>325010.63219000003</v>
      </c>
    </row>
    <row r="569" spans="1:17" ht="15" thickBot="1" x14ac:dyDescent="0.4">
      <c r="A569" s="367"/>
      <c r="B569" s="368"/>
      <c r="C569" s="294" t="s">
        <v>455</v>
      </c>
      <c r="D569" s="287" t="s">
        <v>23</v>
      </c>
      <c r="E569" s="227">
        <v>4</v>
      </c>
      <c r="F569" s="228">
        <v>1036517.04</v>
      </c>
      <c r="G569" s="228">
        <v>207303.36</v>
      </c>
      <c r="H569" s="228">
        <v>0</v>
      </c>
      <c r="I569" s="228">
        <v>50154</v>
      </c>
      <c r="J569" s="228">
        <v>39956.07</v>
      </c>
      <c r="K569" s="228">
        <v>0</v>
      </c>
      <c r="L569" s="228">
        <v>0</v>
      </c>
      <c r="M569" s="228">
        <v>50154.05</v>
      </c>
      <c r="N569" s="228">
        <v>0</v>
      </c>
      <c r="O569" s="228">
        <v>115252.23</v>
      </c>
      <c r="P569" s="228">
        <v>203668.08000000002</v>
      </c>
      <c r="Q569" s="228">
        <v>322471.18717799999</v>
      </c>
    </row>
    <row r="570" spans="1:17" x14ac:dyDescent="0.35">
      <c r="A570" s="367"/>
      <c r="B570" s="369">
        <v>2024</v>
      </c>
      <c r="C570" s="295" t="s">
        <v>62</v>
      </c>
      <c r="D570" s="285" t="s">
        <v>20</v>
      </c>
      <c r="E570" s="231">
        <v>6</v>
      </c>
      <c r="F570" s="230">
        <v>987962.41999999993</v>
      </c>
      <c r="G570" s="230">
        <v>197592.41</v>
      </c>
      <c r="H570" s="230">
        <v>0</v>
      </c>
      <c r="I570" s="230">
        <v>0</v>
      </c>
      <c r="J570" s="230">
        <v>88338.459999999992</v>
      </c>
      <c r="K570" s="230">
        <v>0</v>
      </c>
      <c r="L570" s="230">
        <v>0</v>
      </c>
      <c r="M570" s="230">
        <v>0</v>
      </c>
      <c r="N570" s="230">
        <v>0</v>
      </c>
      <c r="O570" s="230">
        <v>4600</v>
      </c>
      <c r="P570" s="230">
        <v>108280.92</v>
      </c>
      <c r="Q570" s="230">
        <v>270559.64837099996</v>
      </c>
    </row>
    <row r="571" spans="1:17" x14ac:dyDescent="0.35">
      <c r="A571" s="367"/>
      <c r="B571" s="367"/>
      <c r="C571" s="292" t="s">
        <v>272</v>
      </c>
      <c r="D571" s="286" t="s">
        <v>20</v>
      </c>
      <c r="E571" s="225">
        <v>9</v>
      </c>
      <c r="F571" s="224">
        <v>1013685.73</v>
      </c>
      <c r="G571" s="224">
        <v>175626.16999999998</v>
      </c>
      <c r="H571" s="224">
        <v>0</v>
      </c>
      <c r="I571" s="224">
        <v>0</v>
      </c>
      <c r="J571" s="224">
        <v>96742.25</v>
      </c>
      <c r="K571" s="224">
        <v>0</v>
      </c>
      <c r="L571" s="224">
        <v>0</v>
      </c>
      <c r="M571" s="224">
        <v>0</v>
      </c>
      <c r="N571" s="224">
        <v>0</v>
      </c>
      <c r="O571" s="224">
        <v>8100</v>
      </c>
      <c r="P571" s="224">
        <v>109314.61</v>
      </c>
      <c r="Q571" s="224">
        <v>273816.75507600006</v>
      </c>
    </row>
    <row r="572" spans="1:17" x14ac:dyDescent="0.35">
      <c r="A572" s="367"/>
      <c r="B572" s="367"/>
      <c r="C572" s="292" t="s">
        <v>388</v>
      </c>
      <c r="D572" s="286" t="s">
        <v>20</v>
      </c>
      <c r="E572" s="225">
        <v>11</v>
      </c>
      <c r="F572" s="224">
        <v>856023.91</v>
      </c>
      <c r="G572" s="224">
        <v>109551.71</v>
      </c>
      <c r="H572" s="224">
        <v>0</v>
      </c>
      <c r="I572" s="224">
        <v>0</v>
      </c>
      <c r="J572" s="224">
        <v>78491.72</v>
      </c>
      <c r="K572" s="224">
        <v>0</v>
      </c>
      <c r="L572" s="224">
        <v>0</v>
      </c>
      <c r="M572" s="224">
        <v>18268.169999999998</v>
      </c>
      <c r="N572" s="224">
        <v>0</v>
      </c>
      <c r="O572" s="224">
        <v>7400</v>
      </c>
      <c r="P572" s="224">
        <v>88794.14</v>
      </c>
      <c r="Q572" s="224">
        <v>222465.01474799999</v>
      </c>
    </row>
    <row r="573" spans="1:17" x14ac:dyDescent="0.35">
      <c r="A573" s="367"/>
      <c r="B573" s="367"/>
      <c r="C573" s="292" t="s">
        <v>66</v>
      </c>
      <c r="D573" s="286" t="s">
        <v>20</v>
      </c>
      <c r="E573" s="225">
        <v>8</v>
      </c>
      <c r="F573" s="224">
        <v>957409.85</v>
      </c>
      <c r="G573" s="224">
        <v>160127.91</v>
      </c>
      <c r="H573" s="224">
        <v>0</v>
      </c>
      <c r="I573" s="224">
        <v>0</v>
      </c>
      <c r="J573" s="224">
        <v>93057.37</v>
      </c>
      <c r="K573" s="224">
        <v>0</v>
      </c>
      <c r="L573" s="224">
        <v>0</v>
      </c>
      <c r="M573" s="224">
        <v>10392.780000000001</v>
      </c>
      <c r="N573" s="224">
        <v>0</v>
      </c>
      <c r="O573" s="224">
        <v>7000</v>
      </c>
      <c r="P573" s="224">
        <v>102900.59</v>
      </c>
      <c r="Q573" s="224">
        <v>257628.71497200002</v>
      </c>
    </row>
    <row r="574" spans="1:17" x14ac:dyDescent="0.35">
      <c r="A574" s="367"/>
      <c r="B574" s="367"/>
      <c r="C574" s="292" t="s">
        <v>65</v>
      </c>
      <c r="D574" s="286" t="s">
        <v>20</v>
      </c>
      <c r="E574" s="225">
        <v>3</v>
      </c>
      <c r="F574" s="224">
        <v>443271.75</v>
      </c>
      <c r="G574" s="224">
        <v>87660.17</v>
      </c>
      <c r="H574" s="224">
        <v>0</v>
      </c>
      <c r="I574" s="224">
        <v>0</v>
      </c>
      <c r="J574" s="224">
        <v>42835.76</v>
      </c>
      <c r="K574" s="224">
        <v>0</v>
      </c>
      <c r="L574" s="224">
        <v>0</v>
      </c>
      <c r="M574" s="224">
        <v>11930.45</v>
      </c>
      <c r="N574" s="224">
        <v>0</v>
      </c>
      <c r="O574" s="224">
        <v>2800</v>
      </c>
      <c r="P574" s="224">
        <v>48770.26</v>
      </c>
      <c r="Q574" s="224">
        <v>122003.43209400003</v>
      </c>
    </row>
    <row r="575" spans="1:17" ht="15" thickBot="1" x14ac:dyDescent="0.4">
      <c r="A575" s="367"/>
      <c r="B575" s="368"/>
      <c r="C575" s="294" t="s">
        <v>458</v>
      </c>
      <c r="D575" s="287" t="s">
        <v>23</v>
      </c>
      <c r="E575" s="227">
        <v>4</v>
      </c>
      <c r="F575" s="228">
        <v>745172.77</v>
      </c>
      <c r="G575" s="228">
        <v>149034.6</v>
      </c>
      <c r="H575" s="228">
        <v>0</v>
      </c>
      <c r="I575" s="228">
        <v>55538.34</v>
      </c>
      <c r="J575" s="228">
        <v>45362.85</v>
      </c>
      <c r="K575" s="228">
        <v>0</v>
      </c>
      <c r="L575" s="228">
        <v>0</v>
      </c>
      <c r="M575" s="228">
        <v>0</v>
      </c>
      <c r="N575" s="228">
        <v>195743.82</v>
      </c>
      <c r="O575" s="228">
        <v>381157.24</v>
      </c>
      <c r="P575" s="228">
        <v>84584.22</v>
      </c>
      <c r="Q575" s="228">
        <v>285011.83890199999</v>
      </c>
    </row>
    <row r="576" spans="1:17" x14ac:dyDescent="0.35">
      <c r="A576" s="367"/>
      <c r="B576" s="366">
        <v>2025</v>
      </c>
      <c r="C576" s="293" t="s">
        <v>62</v>
      </c>
      <c r="D576" s="288" t="s">
        <v>20</v>
      </c>
      <c r="E576" s="236">
        <v>7</v>
      </c>
      <c r="F576" s="235">
        <v>842745.72</v>
      </c>
      <c r="G576" s="235">
        <v>168549.22999999998</v>
      </c>
      <c r="H576" s="235">
        <v>0</v>
      </c>
      <c r="I576" s="235">
        <v>0</v>
      </c>
      <c r="J576" s="235">
        <v>52769.22</v>
      </c>
      <c r="K576" s="235">
        <v>0</v>
      </c>
      <c r="L576" s="235">
        <v>0</v>
      </c>
      <c r="M576" s="235">
        <v>101541.02</v>
      </c>
      <c r="N576" s="235">
        <v>123929.04</v>
      </c>
      <c r="O576" s="235">
        <v>0</v>
      </c>
      <c r="P576" s="235">
        <v>0</v>
      </c>
      <c r="Q576" s="235">
        <v>206215.63614599998</v>
      </c>
    </row>
    <row r="577" spans="1:17" x14ac:dyDescent="0.35">
      <c r="A577" s="367"/>
      <c r="B577" s="367"/>
      <c r="C577" s="292" t="s">
        <v>272</v>
      </c>
      <c r="D577" s="286" t="s">
        <v>20</v>
      </c>
      <c r="E577" s="225">
        <v>11</v>
      </c>
      <c r="F577" s="224">
        <v>1064331.9400000002</v>
      </c>
      <c r="G577" s="224">
        <v>159761.76</v>
      </c>
      <c r="H577" s="224">
        <v>0</v>
      </c>
      <c r="I577" s="224">
        <v>0</v>
      </c>
      <c r="J577" s="224">
        <v>93483.71</v>
      </c>
      <c r="K577" s="224">
        <v>0</v>
      </c>
      <c r="L577" s="224">
        <v>0</v>
      </c>
      <c r="M577" s="224">
        <v>52299.22</v>
      </c>
      <c r="N577" s="224">
        <v>0</v>
      </c>
      <c r="O577" s="224">
        <v>0</v>
      </c>
      <c r="P577" s="224">
        <v>0</v>
      </c>
      <c r="Q577" s="224">
        <v>255346.50205800004</v>
      </c>
    </row>
    <row r="578" spans="1:17" x14ac:dyDescent="0.35">
      <c r="A578" s="367"/>
      <c r="B578" s="367"/>
      <c r="C578" s="292" t="s">
        <v>388</v>
      </c>
      <c r="D578" s="286" t="s">
        <v>20</v>
      </c>
      <c r="E578" s="225">
        <v>10</v>
      </c>
      <c r="F578" s="224">
        <v>765171.12</v>
      </c>
      <c r="G578" s="224">
        <v>84240.41</v>
      </c>
      <c r="H578" s="224">
        <v>0</v>
      </c>
      <c r="I578" s="224">
        <v>0</v>
      </c>
      <c r="J578" s="224">
        <v>61698.850000000006</v>
      </c>
      <c r="K578" s="224">
        <v>0</v>
      </c>
      <c r="L578" s="224">
        <v>0</v>
      </c>
      <c r="M578" s="224">
        <v>0</v>
      </c>
      <c r="N578" s="224">
        <v>0</v>
      </c>
      <c r="O578" s="224">
        <v>0</v>
      </c>
      <c r="P578" s="224">
        <v>0</v>
      </c>
      <c r="Q578" s="224">
        <v>176573.19164400001</v>
      </c>
    </row>
    <row r="579" spans="1:17" x14ac:dyDescent="0.35">
      <c r="A579" s="367"/>
      <c r="B579" s="367"/>
      <c r="C579" s="292" t="s">
        <v>66</v>
      </c>
      <c r="D579" s="286" t="s">
        <v>20</v>
      </c>
      <c r="E579" s="225">
        <v>8</v>
      </c>
      <c r="F579" s="224">
        <v>976350.15</v>
      </c>
      <c r="G579" s="224">
        <v>171166.61</v>
      </c>
      <c r="H579" s="224">
        <v>0</v>
      </c>
      <c r="I579" s="224">
        <v>0</v>
      </c>
      <c r="J579" s="224">
        <v>85615.35</v>
      </c>
      <c r="K579" s="224">
        <v>0</v>
      </c>
      <c r="L579" s="224">
        <v>0</v>
      </c>
      <c r="M579" s="224">
        <v>11517.89</v>
      </c>
      <c r="N579" s="224">
        <v>0</v>
      </c>
      <c r="O579" s="224">
        <v>0</v>
      </c>
      <c r="P579" s="224">
        <v>0</v>
      </c>
      <c r="Q579" s="224">
        <v>238981.00291800001</v>
      </c>
    </row>
    <row r="580" spans="1:17" x14ac:dyDescent="0.35">
      <c r="A580" s="367"/>
      <c r="B580" s="367"/>
      <c r="C580" s="292" t="s">
        <v>65</v>
      </c>
      <c r="D580" s="286" t="s">
        <v>20</v>
      </c>
      <c r="E580" s="225">
        <v>3</v>
      </c>
      <c r="F580" s="224">
        <v>410344.8</v>
      </c>
      <c r="G580" s="224">
        <v>82068.899999999994</v>
      </c>
      <c r="H580" s="224">
        <v>0</v>
      </c>
      <c r="I580" s="224">
        <v>0</v>
      </c>
      <c r="J580" s="224">
        <v>35700.01</v>
      </c>
      <c r="K580" s="224">
        <v>0</v>
      </c>
      <c r="L580" s="224">
        <v>0</v>
      </c>
      <c r="M580" s="224">
        <v>26531.79</v>
      </c>
      <c r="N580" s="224">
        <v>0</v>
      </c>
      <c r="O580" s="224">
        <v>0</v>
      </c>
      <c r="P580" s="224">
        <v>0</v>
      </c>
      <c r="Q580" s="224">
        <v>102348.43699799999</v>
      </c>
    </row>
    <row r="581" spans="1:17" x14ac:dyDescent="0.35">
      <c r="A581" s="367"/>
      <c r="B581" s="367"/>
      <c r="C581" s="292" t="s">
        <v>458</v>
      </c>
      <c r="D581" s="286" t="s">
        <v>23</v>
      </c>
      <c r="E581" s="225">
        <v>5</v>
      </c>
      <c r="F581" s="224">
        <v>1195770.53</v>
      </c>
      <c r="G581" s="224">
        <v>239154.21000000002</v>
      </c>
      <c r="H581" s="224">
        <v>0</v>
      </c>
      <c r="I581" s="224">
        <v>63133.35</v>
      </c>
      <c r="J581" s="224">
        <v>47466.13</v>
      </c>
      <c r="K581" s="224">
        <v>0</v>
      </c>
      <c r="L581" s="224">
        <v>0</v>
      </c>
      <c r="M581" s="224">
        <v>49932.22</v>
      </c>
      <c r="N581" s="224">
        <v>181504.68</v>
      </c>
      <c r="O581" s="224">
        <v>0</v>
      </c>
      <c r="P581" s="224">
        <v>0</v>
      </c>
      <c r="Q581" s="224">
        <v>299522.59383600001</v>
      </c>
    </row>
    <row r="582" spans="1:17" x14ac:dyDescent="0.35">
      <c r="A582" s="7" t="s">
        <v>394</v>
      </c>
      <c r="E582"/>
      <c r="F582"/>
      <c r="G582"/>
      <c r="H582"/>
      <c r="I582"/>
      <c r="J582"/>
      <c r="K582"/>
      <c r="L582"/>
      <c r="M582"/>
      <c r="N582"/>
      <c r="O582"/>
      <c r="P582"/>
      <c r="Q582"/>
    </row>
    <row r="583" spans="1:17" x14ac:dyDescent="0.35">
      <c r="E583"/>
      <c r="F583"/>
      <c r="G583"/>
      <c r="H583"/>
      <c r="I583"/>
      <c r="J583"/>
      <c r="K583"/>
      <c r="L583"/>
      <c r="M583"/>
      <c r="N583"/>
      <c r="O583"/>
      <c r="P583"/>
      <c r="Q583"/>
    </row>
  </sheetData>
  <autoFilter ref="A3:Q666" xr:uid="{A97A4C66-CBE6-4DCC-B921-9F173004C859}"/>
  <mergeCells count="114">
    <mergeCell ref="B539:B544"/>
    <mergeCell ref="A300:A345"/>
    <mergeCell ref="B300:B306"/>
    <mergeCell ref="B307:B314"/>
    <mergeCell ref="B315:B322"/>
    <mergeCell ref="B323:B330"/>
    <mergeCell ref="B331:B337"/>
    <mergeCell ref="B338:B345"/>
    <mergeCell ref="B560:B564"/>
    <mergeCell ref="A346:A382"/>
    <mergeCell ref="B346:B351"/>
    <mergeCell ref="B352:B357"/>
    <mergeCell ref="B358:B363"/>
    <mergeCell ref="B364:B369"/>
    <mergeCell ref="B370:B375"/>
    <mergeCell ref="B376:B382"/>
    <mergeCell ref="A383:A411"/>
    <mergeCell ref="B383:B387"/>
    <mergeCell ref="B388:B392"/>
    <mergeCell ref="B393:B397"/>
    <mergeCell ref="B398:B402"/>
    <mergeCell ref="B403:B407"/>
    <mergeCell ref="B408:B411"/>
    <mergeCell ref="B528:B533"/>
    <mergeCell ref="B565:B569"/>
    <mergeCell ref="B424:B429"/>
    <mergeCell ref="B430:B435"/>
    <mergeCell ref="B436:B441"/>
    <mergeCell ref="B442:B448"/>
    <mergeCell ref="A449:A514"/>
    <mergeCell ref="B449:B459"/>
    <mergeCell ref="B460:B470"/>
    <mergeCell ref="B471:B481"/>
    <mergeCell ref="B482:B492"/>
    <mergeCell ref="B493:B503"/>
    <mergeCell ref="B504:B514"/>
    <mergeCell ref="A412:A448"/>
    <mergeCell ref="B412:B417"/>
    <mergeCell ref="B418:B423"/>
    <mergeCell ref="A515:A550"/>
    <mergeCell ref="B545:B550"/>
    <mergeCell ref="A551:A581"/>
    <mergeCell ref="B551:B554"/>
    <mergeCell ref="B555:B559"/>
    <mergeCell ref="B570:B575"/>
    <mergeCell ref="B576:B581"/>
    <mergeCell ref="B515:B521"/>
    <mergeCell ref="B522:B527"/>
    <mergeCell ref="A227:A257"/>
    <mergeCell ref="B227:B231"/>
    <mergeCell ref="B232:B237"/>
    <mergeCell ref="B238:B242"/>
    <mergeCell ref="B243:B247"/>
    <mergeCell ref="B248:B252"/>
    <mergeCell ref="B253:B257"/>
    <mergeCell ref="B292:B293"/>
    <mergeCell ref="B294:B295"/>
    <mergeCell ref="A258:A287"/>
    <mergeCell ref="B258:B262"/>
    <mergeCell ref="B263:B267"/>
    <mergeCell ref="B268:B272"/>
    <mergeCell ref="B273:B277"/>
    <mergeCell ref="B278:B282"/>
    <mergeCell ref="B283:B287"/>
    <mergeCell ref="A288:A299"/>
    <mergeCell ref="B288:B289"/>
    <mergeCell ref="B290:B291"/>
    <mergeCell ref="B296:B297"/>
    <mergeCell ref="B298:B299"/>
    <mergeCell ref="A135:A171"/>
    <mergeCell ref="B135:B140"/>
    <mergeCell ref="B141:B145"/>
    <mergeCell ref="B146:B152"/>
    <mergeCell ref="B153:B158"/>
    <mergeCell ref="B159:B164"/>
    <mergeCell ref="B165:B171"/>
    <mergeCell ref="B215:B217"/>
    <mergeCell ref="B218:B220"/>
    <mergeCell ref="A172:A208"/>
    <mergeCell ref="B172:B177"/>
    <mergeCell ref="B178:B183"/>
    <mergeCell ref="B184:B189"/>
    <mergeCell ref="B190:B195"/>
    <mergeCell ref="B196:B201"/>
    <mergeCell ref="B202:B208"/>
    <mergeCell ref="A209:A226"/>
    <mergeCell ref="B209:B211"/>
    <mergeCell ref="B212:B214"/>
    <mergeCell ref="B221:B223"/>
    <mergeCell ref="B224:B226"/>
    <mergeCell ref="B534:B538"/>
    <mergeCell ref="A1:Q1"/>
    <mergeCell ref="A2:Q2"/>
    <mergeCell ref="A4:A29"/>
    <mergeCell ref="B4:B7"/>
    <mergeCell ref="B8:B11"/>
    <mergeCell ref="B12:B15"/>
    <mergeCell ref="B16:B19"/>
    <mergeCell ref="B20:B23"/>
    <mergeCell ref="B24:B29"/>
    <mergeCell ref="A30:A75"/>
    <mergeCell ref="B30:B39"/>
    <mergeCell ref="B40:B47"/>
    <mergeCell ref="B48:B54"/>
    <mergeCell ref="B55:B60"/>
    <mergeCell ref="B61:B66"/>
    <mergeCell ref="B67:B75"/>
    <mergeCell ref="A76:A134"/>
    <mergeCell ref="B76:B85"/>
    <mergeCell ref="B86:B95"/>
    <mergeCell ref="B96:B105"/>
    <mergeCell ref="B106:B115"/>
    <mergeCell ref="B116:B125"/>
    <mergeCell ref="B126:B1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4387-240B-4651-ACF4-9DAE7FB190AD}">
  <dimension ref="A1:R770"/>
  <sheetViews>
    <sheetView workbookViewId="0">
      <selection activeCell="E15" sqref="B15:Q770"/>
    </sheetView>
  </sheetViews>
  <sheetFormatPr defaultColWidth="8.81640625" defaultRowHeight="14.5" x14ac:dyDescent="0.35"/>
  <cols>
    <col min="1" max="1" width="21" style="18" customWidth="1"/>
    <col min="2" max="2" width="15.6328125" style="18" customWidth="1"/>
    <col min="3" max="3" width="35.08984375" style="41" customWidth="1"/>
    <col min="4" max="4" width="27.90625" style="41" customWidth="1"/>
    <col min="5" max="17" width="15.6328125" style="94" customWidth="1"/>
    <col min="18" max="16384" width="8.81640625" style="14"/>
  </cols>
  <sheetData>
    <row r="1" spans="1:17" x14ac:dyDescent="0.35">
      <c r="A1" s="409" t="s">
        <v>0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</row>
    <row r="2" spans="1:17" ht="60" customHeight="1" x14ac:dyDescent="0.35">
      <c r="A2" s="348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17" ht="58" x14ac:dyDescent="0.35">
      <c r="A3" s="5" t="s">
        <v>2</v>
      </c>
      <c r="B3" s="5" t="s">
        <v>3</v>
      </c>
      <c r="C3" s="22" t="s">
        <v>4</v>
      </c>
      <c r="D3" s="22" t="s">
        <v>5</v>
      </c>
      <c r="E3" s="5" t="s">
        <v>6</v>
      </c>
      <c r="F3" s="42" t="s">
        <v>7</v>
      </c>
      <c r="G3" s="42" t="s">
        <v>8</v>
      </c>
      <c r="H3" s="42" t="s">
        <v>9</v>
      </c>
      <c r="I3" s="42" t="s">
        <v>10</v>
      </c>
      <c r="J3" s="42" t="s">
        <v>11</v>
      </c>
      <c r="K3" s="42" t="s">
        <v>12</v>
      </c>
      <c r="L3" s="42" t="s">
        <v>13</v>
      </c>
      <c r="M3" s="42" t="s">
        <v>14</v>
      </c>
      <c r="N3" s="42" t="s">
        <v>15</v>
      </c>
      <c r="O3" s="42" t="s">
        <v>16</v>
      </c>
      <c r="P3" s="42" t="s">
        <v>17</v>
      </c>
      <c r="Q3" s="42" t="s">
        <v>18</v>
      </c>
    </row>
    <row r="4" spans="1:17" x14ac:dyDescent="0.35">
      <c r="A4" s="410" t="s">
        <v>395</v>
      </c>
      <c r="B4" s="410">
        <v>2020</v>
      </c>
      <c r="C4" s="23" t="s">
        <v>76</v>
      </c>
      <c r="D4" s="24" t="s">
        <v>77</v>
      </c>
      <c r="E4" s="43">
        <v>3</v>
      </c>
      <c r="F4" s="44">
        <v>233301.33000000002</v>
      </c>
      <c r="G4" s="44">
        <v>46824</v>
      </c>
      <c r="H4" s="43"/>
      <c r="I4" s="44">
        <v>5784</v>
      </c>
      <c r="J4" s="44">
        <v>59087</v>
      </c>
      <c r="K4" s="44">
        <v>0</v>
      </c>
      <c r="L4" s="44">
        <v>0</v>
      </c>
      <c r="M4" s="44">
        <v>59348.54</v>
      </c>
      <c r="N4" s="44">
        <v>0</v>
      </c>
      <c r="O4" s="44">
        <v>39909</v>
      </c>
      <c r="P4" s="44">
        <v>0</v>
      </c>
      <c r="Q4" s="44">
        <v>94315.096601000012</v>
      </c>
    </row>
    <row r="5" spans="1:17" ht="29.5" customHeight="1" x14ac:dyDescent="0.35">
      <c r="A5" s="407"/>
      <c r="B5" s="407"/>
      <c r="C5" s="23" t="s">
        <v>78</v>
      </c>
      <c r="D5" s="24" t="s">
        <v>77</v>
      </c>
      <c r="E5" s="43">
        <v>5</v>
      </c>
      <c r="F5" s="44">
        <v>179939.32</v>
      </c>
      <c r="G5" s="44">
        <v>36528</v>
      </c>
      <c r="H5" s="43"/>
      <c r="I5" s="44">
        <v>0</v>
      </c>
      <c r="J5" s="44">
        <v>44204</v>
      </c>
      <c r="K5" s="44">
        <v>0</v>
      </c>
      <c r="L5" s="44">
        <v>0</v>
      </c>
      <c r="M5" s="44">
        <v>5646.67</v>
      </c>
      <c r="N5" s="44">
        <v>0</v>
      </c>
      <c r="O5" s="44">
        <v>41388.94</v>
      </c>
      <c r="P5" s="44">
        <v>19585.07</v>
      </c>
      <c r="Q5" s="44">
        <v>69484.091600000014</v>
      </c>
    </row>
    <row r="6" spans="1:17" ht="29" x14ac:dyDescent="0.35">
      <c r="A6" s="407"/>
      <c r="B6" s="407"/>
      <c r="C6" s="23" t="s">
        <v>473</v>
      </c>
      <c r="D6" s="23" t="s">
        <v>81</v>
      </c>
      <c r="E6" s="43">
        <v>20</v>
      </c>
      <c r="F6" s="44">
        <v>649933.22</v>
      </c>
      <c r="G6" s="44">
        <v>126749.18</v>
      </c>
      <c r="H6" s="43"/>
      <c r="I6" s="44">
        <v>0</v>
      </c>
      <c r="J6" s="44">
        <v>142047</v>
      </c>
      <c r="K6" s="44">
        <v>0</v>
      </c>
      <c r="L6" s="44">
        <v>0</v>
      </c>
      <c r="M6" s="44">
        <v>0</v>
      </c>
      <c r="N6" s="44">
        <v>0</v>
      </c>
      <c r="O6" s="44">
        <v>153641.65</v>
      </c>
      <c r="P6" s="44">
        <v>62808.22</v>
      </c>
      <c r="Q6" s="44">
        <v>240999.19</v>
      </c>
    </row>
    <row r="7" spans="1:17" x14ac:dyDescent="0.35">
      <c r="A7" s="407"/>
      <c r="B7" s="407"/>
      <c r="C7" s="23" t="s">
        <v>82</v>
      </c>
      <c r="D7" s="23" t="s">
        <v>81</v>
      </c>
      <c r="E7" s="43">
        <v>11</v>
      </c>
      <c r="F7" s="44">
        <v>289575.72000000003</v>
      </c>
      <c r="G7" s="44">
        <v>46834.21</v>
      </c>
      <c r="H7" s="43"/>
      <c r="I7" s="44">
        <v>0</v>
      </c>
      <c r="J7" s="44">
        <v>59866</v>
      </c>
      <c r="K7" s="44">
        <v>0</v>
      </c>
      <c r="L7" s="44">
        <v>0</v>
      </c>
      <c r="M7" s="44">
        <v>6496.01</v>
      </c>
      <c r="N7" s="44">
        <v>0</v>
      </c>
      <c r="O7" s="44">
        <v>67717.22</v>
      </c>
      <c r="P7" s="44">
        <v>27664.77</v>
      </c>
      <c r="Q7" s="44">
        <v>105758.079339</v>
      </c>
    </row>
    <row r="8" spans="1:17" ht="15" thickBot="1" x14ac:dyDescent="0.4">
      <c r="A8" s="407"/>
      <c r="B8" s="408"/>
      <c r="C8" s="25" t="s">
        <v>51</v>
      </c>
      <c r="D8" s="26" t="s">
        <v>77</v>
      </c>
      <c r="E8" s="45">
        <v>10</v>
      </c>
      <c r="F8" s="46">
        <v>282071.32999999996</v>
      </c>
      <c r="G8" s="46">
        <v>56934.6</v>
      </c>
      <c r="H8" s="45"/>
      <c r="I8" s="46">
        <v>0</v>
      </c>
      <c r="J8" s="46">
        <v>49171</v>
      </c>
      <c r="K8" s="46">
        <v>0</v>
      </c>
      <c r="L8" s="46">
        <v>0</v>
      </c>
      <c r="M8" s="46">
        <v>16637.64</v>
      </c>
      <c r="N8" s="46">
        <v>0</v>
      </c>
      <c r="O8" s="46">
        <v>66767.42</v>
      </c>
      <c r="P8" s="46">
        <v>32350.21</v>
      </c>
      <c r="Q8" s="46">
        <v>106984.80606</v>
      </c>
    </row>
    <row r="9" spans="1:17" x14ac:dyDescent="0.35">
      <c r="A9" s="407"/>
      <c r="B9" s="406">
        <v>2021</v>
      </c>
      <c r="C9" s="27" t="s">
        <v>76</v>
      </c>
      <c r="D9" s="27" t="s">
        <v>83</v>
      </c>
      <c r="E9" s="47">
        <v>3</v>
      </c>
      <c r="F9" s="48">
        <v>163616.44</v>
      </c>
      <c r="G9" s="48">
        <v>32346.32</v>
      </c>
      <c r="H9" s="47"/>
      <c r="I9" s="48">
        <v>0</v>
      </c>
      <c r="J9" s="48">
        <v>23584</v>
      </c>
      <c r="K9" s="48">
        <v>0</v>
      </c>
      <c r="L9" s="48">
        <v>0</v>
      </c>
      <c r="M9" s="48">
        <v>6119.67</v>
      </c>
      <c r="N9" s="48">
        <v>0</v>
      </c>
      <c r="O9" s="48">
        <v>26193.1</v>
      </c>
      <c r="P9" s="48">
        <v>6421.67</v>
      </c>
      <c r="Q9" s="48">
        <v>54833.098760000001</v>
      </c>
    </row>
    <row r="10" spans="1:17" ht="29" customHeight="1" x14ac:dyDescent="0.35">
      <c r="A10" s="407"/>
      <c r="B10" s="407"/>
      <c r="C10" s="23" t="s">
        <v>87</v>
      </c>
      <c r="D10" s="23" t="s">
        <v>81</v>
      </c>
      <c r="E10" s="43">
        <v>7</v>
      </c>
      <c r="F10" s="44">
        <v>251024.3</v>
      </c>
      <c r="G10" s="44">
        <v>45495.13</v>
      </c>
      <c r="H10" s="43"/>
      <c r="I10" s="44">
        <v>0</v>
      </c>
      <c r="J10" s="44">
        <v>37471</v>
      </c>
      <c r="K10" s="44">
        <v>0</v>
      </c>
      <c r="L10" s="44">
        <v>0</v>
      </c>
      <c r="M10" s="44">
        <v>0</v>
      </c>
      <c r="N10" s="44">
        <v>0</v>
      </c>
      <c r="O10" s="44">
        <v>55060</v>
      </c>
      <c r="P10" s="44">
        <v>24298.239999999998</v>
      </c>
      <c r="Q10" s="44">
        <v>87753.922641000012</v>
      </c>
    </row>
    <row r="11" spans="1:17" x14ac:dyDescent="0.35">
      <c r="A11" s="407"/>
      <c r="B11" s="407"/>
      <c r="C11" s="23" t="s">
        <v>79</v>
      </c>
      <c r="D11" s="24" t="s">
        <v>77</v>
      </c>
      <c r="E11" s="43">
        <v>3</v>
      </c>
      <c r="F11" s="44">
        <v>101566.8</v>
      </c>
      <c r="G11" s="44">
        <v>17424</v>
      </c>
      <c r="H11" s="43"/>
      <c r="I11" s="44">
        <v>0</v>
      </c>
      <c r="J11" s="44">
        <v>12448</v>
      </c>
      <c r="K11" s="44">
        <v>0</v>
      </c>
      <c r="L11" s="44">
        <v>0</v>
      </c>
      <c r="M11" s="44">
        <v>0</v>
      </c>
      <c r="N11" s="44">
        <v>0</v>
      </c>
      <c r="O11" s="44">
        <v>17025.2</v>
      </c>
      <c r="P11" s="44">
        <v>5746.85</v>
      </c>
      <c r="Q11" s="44">
        <v>32738.963455000005</v>
      </c>
    </row>
    <row r="12" spans="1:17" x14ac:dyDescent="0.35">
      <c r="A12" s="407"/>
      <c r="B12" s="407"/>
      <c r="C12" s="23" t="s">
        <v>80</v>
      </c>
      <c r="D12" s="23" t="s">
        <v>81</v>
      </c>
      <c r="E12" s="43">
        <v>17</v>
      </c>
      <c r="F12" s="49">
        <v>649300.4</v>
      </c>
      <c r="G12" s="49">
        <v>121934.59</v>
      </c>
      <c r="H12" s="43"/>
      <c r="I12" s="49">
        <v>0</v>
      </c>
      <c r="J12" s="49">
        <v>77039.75</v>
      </c>
      <c r="K12" s="49">
        <v>0</v>
      </c>
      <c r="L12" s="49">
        <v>0</v>
      </c>
      <c r="M12" s="49">
        <v>21519.01</v>
      </c>
      <c r="N12" s="49">
        <v>0</v>
      </c>
      <c r="O12" s="49">
        <v>145594.43000000002</v>
      </c>
      <c r="P12" s="49">
        <v>62803.719999999987</v>
      </c>
      <c r="Q12" s="49">
        <v>228900.14037000004</v>
      </c>
    </row>
    <row r="13" spans="1:17" x14ac:dyDescent="0.35">
      <c r="A13" s="407"/>
      <c r="B13" s="407"/>
      <c r="C13" s="23" t="s">
        <v>82</v>
      </c>
      <c r="D13" s="23" t="s">
        <v>81</v>
      </c>
      <c r="E13" s="43">
        <v>11</v>
      </c>
      <c r="F13" s="44">
        <v>401070.55000000005</v>
      </c>
      <c r="G13" s="44">
        <v>71910.399999999994</v>
      </c>
      <c r="H13" s="43"/>
      <c r="I13" s="44">
        <v>0</v>
      </c>
      <c r="J13" s="44">
        <v>50861.17</v>
      </c>
      <c r="K13" s="44">
        <v>0</v>
      </c>
      <c r="L13" s="44">
        <v>0</v>
      </c>
      <c r="M13" s="44">
        <v>0</v>
      </c>
      <c r="N13" s="44">
        <v>0</v>
      </c>
      <c r="O13" s="44">
        <v>95140.4</v>
      </c>
      <c r="P13" s="44">
        <v>26870.1</v>
      </c>
      <c r="Q13" s="44">
        <v>137114.511226</v>
      </c>
    </row>
    <row r="14" spans="1:17" ht="15" thickBot="1" x14ac:dyDescent="0.4">
      <c r="A14" s="407"/>
      <c r="B14" s="408"/>
      <c r="C14" s="25" t="s">
        <v>51</v>
      </c>
      <c r="D14" s="25" t="s">
        <v>81</v>
      </c>
      <c r="E14" s="45">
        <v>11</v>
      </c>
      <c r="F14" s="50">
        <v>300230.42</v>
      </c>
      <c r="G14" s="50">
        <v>59082.869999999995</v>
      </c>
      <c r="H14" s="45"/>
      <c r="I14" s="50">
        <v>0</v>
      </c>
      <c r="J14" s="50">
        <v>40418</v>
      </c>
      <c r="K14" s="50">
        <v>0</v>
      </c>
      <c r="L14" s="50">
        <v>0</v>
      </c>
      <c r="M14" s="50">
        <v>0</v>
      </c>
      <c r="N14" s="50">
        <v>0</v>
      </c>
      <c r="O14" s="50">
        <v>79336.570000000007</v>
      </c>
      <c r="P14" s="50">
        <v>29127.08</v>
      </c>
      <c r="Q14" s="50">
        <v>107889.78576200001</v>
      </c>
    </row>
    <row r="15" spans="1:17" x14ac:dyDescent="0.35">
      <c r="A15" s="407"/>
      <c r="B15" s="417">
        <v>2022</v>
      </c>
      <c r="C15" s="33" t="s">
        <v>76</v>
      </c>
      <c r="D15" s="313" t="s">
        <v>77</v>
      </c>
      <c r="E15" s="96">
        <v>2</v>
      </c>
      <c r="F15" s="99">
        <v>121335</v>
      </c>
      <c r="G15" s="99">
        <v>24391</v>
      </c>
      <c r="H15" s="96"/>
      <c r="I15" s="99">
        <v>0</v>
      </c>
      <c r="J15" s="99">
        <v>38395</v>
      </c>
      <c r="K15" s="99">
        <v>0</v>
      </c>
      <c r="L15" s="99">
        <v>0</v>
      </c>
      <c r="M15" s="99">
        <v>0</v>
      </c>
      <c r="N15" s="99">
        <v>0</v>
      </c>
      <c r="O15" s="99">
        <v>2087.88</v>
      </c>
      <c r="P15" s="99">
        <v>6450.4</v>
      </c>
      <c r="Q15" s="99">
        <v>40901.565144000007</v>
      </c>
    </row>
    <row r="16" spans="1:17" ht="28" customHeight="1" x14ac:dyDescent="0.35">
      <c r="A16" s="407"/>
      <c r="B16" s="407"/>
      <c r="C16" s="23" t="s">
        <v>78</v>
      </c>
      <c r="D16" s="24" t="s">
        <v>77</v>
      </c>
      <c r="E16" s="43">
        <v>8</v>
      </c>
      <c r="F16" s="44">
        <v>351040.52</v>
      </c>
      <c r="G16" s="44">
        <v>72504.150000000009</v>
      </c>
      <c r="H16" s="43"/>
      <c r="I16" s="44">
        <v>0</v>
      </c>
      <c r="J16" s="44">
        <v>97332</v>
      </c>
      <c r="K16" s="44">
        <v>0</v>
      </c>
      <c r="L16" s="44">
        <v>0</v>
      </c>
      <c r="M16" s="44">
        <v>11210.66</v>
      </c>
      <c r="N16" s="44">
        <v>0</v>
      </c>
      <c r="O16" s="44">
        <v>36802.799999999996</v>
      </c>
      <c r="P16" s="44">
        <v>30728.140000000003</v>
      </c>
      <c r="Q16" s="44">
        <v>127298.95872100003</v>
      </c>
    </row>
    <row r="17" spans="1:17" x14ac:dyDescent="0.35">
      <c r="A17" s="407"/>
      <c r="B17" s="407"/>
      <c r="C17" s="23" t="s">
        <v>79</v>
      </c>
      <c r="D17" s="24" t="s">
        <v>77</v>
      </c>
      <c r="E17" s="43">
        <v>3</v>
      </c>
      <c r="F17" s="44">
        <v>124593.33</v>
      </c>
      <c r="G17" s="44">
        <v>14852</v>
      </c>
      <c r="H17" s="43"/>
      <c r="I17" s="44">
        <v>0</v>
      </c>
      <c r="J17" s="44">
        <v>36428</v>
      </c>
      <c r="K17" s="44">
        <v>0</v>
      </c>
      <c r="L17" s="44">
        <v>0</v>
      </c>
      <c r="M17" s="44">
        <v>6658.33</v>
      </c>
      <c r="N17" s="44">
        <v>0</v>
      </c>
      <c r="O17" s="44">
        <v>5115.24</v>
      </c>
      <c r="P17" s="44">
        <v>5460.06</v>
      </c>
      <c r="Q17" s="44">
        <v>40996.607608000006</v>
      </c>
    </row>
    <row r="18" spans="1:17" x14ac:dyDescent="0.35">
      <c r="A18" s="407"/>
      <c r="B18" s="407"/>
      <c r="C18" s="23" t="s">
        <v>80</v>
      </c>
      <c r="D18" s="24" t="s">
        <v>77</v>
      </c>
      <c r="E18" s="43">
        <v>15</v>
      </c>
      <c r="F18" s="44">
        <v>507623.72</v>
      </c>
      <c r="G18" s="44">
        <v>106905.40000000001</v>
      </c>
      <c r="H18" s="43"/>
      <c r="I18" s="44">
        <v>0</v>
      </c>
      <c r="J18" s="44">
        <v>146673</v>
      </c>
      <c r="K18" s="44">
        <v>0</v>
      </c>
      <c r="L18" s="44">
        <v>0</v>
      </c>
      <c r="M18" s="44">
        <v>9195.77</v>
      </c>
      <c r="N18" s="44">
        <v>0</v>
      </c>
      <c r="O18" s="44">
        <v>46653.869999999995</v>
      </c>
      <c r="P18" s="44">
        <v>53316.46</v>
      </c>
      <c r="Q18" s="44">
        <v>184779.173106</v>
      </c>
    </row>
    <row r="19" spans="1:17" x14ac:dyDescent="0.35">
      <c r="A19" s="407"/>
      <c r="B19" s="407"/>
      <c r="C19" s="23" t="s">
        <v>82</v>
      </c>
      <c r="D19" s="24" t="s">
        <v>77</v>
      </c>
      <c r="E19" s="43">
        <v>11</v>
      </c>
      <c r="F19" s="44">
        <v>339749.3</v>
      </c>
      <c r="G19" s="44">
        <v>56371.65</v>
      </c>
      <c r="H19" s="43"/>
      <c r="I19" s="44">
        <v>0</v>
      </c>
      <c r="J19" s="44">
        <v>95776</v>
      </c>
      <c r="K19" s="44">
        <v>0</v>
      </c>
      <c r="L19" s="44">
        <v>0</v>
      </c>
      <c r="M19" s="44">
        <v>5287.5</v>
      </c>
      <c r="N19" s="44">
        <v>0</v>
      </c>
      <c r="O19" s="44">
        <v>19747.78</v>
      </c>
      <c r="P19" s="44">
        <v>36424.479999999996</v>
      </c>
      <c r="Q19" s="44">
        <v>117477.62953300003</v>
      </c>
    </row>
    <row r="20" spans="1:17" ht="15" thickBot="1" x14ac:dyDescent="0.4">
      <c r="A20" s="407"/>
      <c r="B20" s="408"/>
      <c r="C20" s="25" t="s">
        <v>51</v>
      </c>
      <c r="D20" s="25" t="s">
        <v>81</v>
      </c>
      <c r="E20" s="45">
        <v>11</v>
      </c>
      <c r="F20" s="46">
        <v>335112.65000000002</v>
      </c>
      <c r="G20" s="46">
        <v>57690.79</v>
      </c>
      <c r="H20" s="45"/>
      <c r="I20" s="46">
        <v>0</v>
      </c>
      <c r="J20" s="46">
        <v>93703</v>
      </c>
      <c r="K20" s="46">
        <v>0</v>
      </c>
      <c r="L20" s="46">
        <v>0</v>
      </c>
      <c r="M20" s="46">
        <v>32033.22</v>
      </c>
      <c r="N20" s="46">
        <v>0</v>
      </c>
      <c r="O20" s="46">
        <v>21552.75</v>
      </c>
      <c r="P20" s="46">
        <v>28608.380000000005</v>
      </c>
      <c r="Q20" s="46">
        <v>120735.177717</v>
      </c>
    </row>
    <row r="21" spans="1:17" x14ac:dyDescent="0.35">
      <c r="A21" s="407"/>
      <c r="B21" s="406">
        <v>2023</v>
      </c>
      <c r="C21" s="27" t="s">
        <v>76</v>
      </c>
      <c r="D21" s="27" t="s">
        <v>83</v>
      </c>
      <c r="E21" s="47">
        <v>4</v>
      </c>
      <c r="F21" s="51">
        <v>346736.67</v>
      </c>
      <c r="G21" s="51">
        <v>70920</v>
      </c>
      <c r="H21" s="47"/>
      <c r="I21" s="51">
        <v>0</v>
      </c>
      <c r="J21" s="51">
        <v>93724</v>
      </c>
      <c r="K21" s="51">
        <v>0</v>
      </c>
      <c r="L21" s="51">
        <v>0</v>
      </c>
      <c r="M21" s="51">
        <v>0</v>
      </c>
      <c r="N21" s="51">
        <v>0</v>
      </c>
      <c r="O21" s="51">
        <v>39485.69</v>
      </c>
      <c r="P21" s="51">
        <v>13581.22</v>
      </c>
      <c r="Q21" s="51">
        <v>119832.221234</v>
      </c>
    </row>
    <row r="22" spans="1:17" ht="33.5" customHeight="1" x14ac:dyDescent="0.35">
      <c r="A22" s="407"/>
      <c r="B22" s="407"/>
      <c r="C22" s="23" t="s">
        <v>78</v>
      </c>
      <c r="D22" s="24" t="s">
        <v>77</v>
      </c>
      <c r="E22" s="43">
        <v>7</v>
      </c>
      <c r="F22" s="44">
        <v>408230.08999999997</v>
      </c>
      <c r="G22" s="44">
        <v>75729.820000000007</v>
      </c>
      <c r="H22" s="43"/>
      <c r="I22" s="44">
        <v>0</v>
      </c>
      <c r="J22" s="44">
        <v>103729</v>
      </c>
      <c r="K22" s="44">
        <v>0</v>
      </c>
      <c r="L22" s="44">
        <v>0</v>
      </c>
      <c r="M22" s="44">
        <v>6250</v>
      </c>
      <c r="N22" s="44">
        <v>0</v>
      </c>
      <c r="O22" s="44">
        <v>58680.329999999994</v>
      </c>
      <c r="P22" s="44">
        <v>34927.54</v>
      </c>
      <c r="Q22" s="44">
        <v>145966.18139400001</v>
      </c>
    </row>
    <row r="23" spans="1:17" x14ac:dyDescent="0.35">
      <c r="A23" s="407"/>
      <c r="B23" s="407"/>
      <c r="C23" s="23" t="s">
        <v>79</v>
      </c>
      <c r="D23" s="24" t="s">
        <v>77</v>
      </c>
      <c r="E23" s="43">
        <v>3</v>
      </c>
      <c r="F23" s="44">
        <v>138866.66999999998</v>
      </c>
      <c r="G23" s="44">
        <v>17490</v>
      </c>
      <c r="H23" s="43"/>
      <c r="I23" s="44">
        <v>0</v>
      </c>
      <c r="J23" s="44">
        <v>28173</v>
      </c>
      <c r="K23" s="44">
        <v>0</v>
      </c>
      <c r="L23" s="44">
        <v>0</v>
      </c>
      <c r="M23" s="44">
        <v>0</v>
      </c>
      <c r="N23" s="44">
        <v>0</v>
      </c>
      <c r="O23" s="44">
        <v>13580</v>
      </c>
      <c r="P23" s="44">
        <v>12603.24</v>
      </c>
      <c r="Q23" s="44">
        <v>44734.350793000005</v>
      </c>
    </row>
    <row r="24" spans="1:17" x14ac:dyDescent="0.35">
      <c r="A24" s="407"/>
      <c r="B24" s="407"/>
      <c r="C24" s="23" t="s">
        <v>80</v>
      </c>
      <c r="D24" s="24" t="s">
        <v>77</v>
      </c>
      <c r="E24" s="43">
        <v>18</v>
      </c>
      <c r="F24" s="44">
        <v>828728.27</v>
      </c>
      <c r="G24" s="44">
        <v>156891.87</v>
      </c>
      <c r="H24" s="43"/>
      <c r="I24" s="44">
        <v>0</v>
      </c>
      <c r="J24" s="44">
        <v>223325</v>
      </c>
      <c r="K24" s="44">
        <v>0</v>
      </c>
      <c r="L24" s="44">
        <v>0</v>
      </c>
      <c r="M24" s="44">
        <v>0</v>
      </c>
      <c r="N24" s="44">
        <v>0</v>
      </c>
      <c r="O24" s="44">
        <v>131435.62</v>
      </c>
      <c r="P24" s="44">
        <v>57523.689999999995</v>
      </c>
      <c r="Q24" s="44">
        <v>296775.11473499995</v>
      </c>
    </row>
    <row r="25" spans="1:17" x14ac:dyDescent="0.35">
      <c r="A25" s="407"/>
      <c r="B25" s="407"/>
      <c r="C25" s="23" t="s">
        <v>82</v>
      </c>
      <c r="D25" s="23" t="s">
        <v>81</v>
      </c>
      <c r="E25" s="43">
        <v>14</v>
      </c>
      <c r="F25" s="44">
        <v>521898.85000000003</v>
      </c>
      <c r="G25" s="44">
        <v>82698.75</v>
      </c>
      <c r="H25" s="43"/>
      <c r="I25" s="44">
        <v>0</v>
      </c>
      <c r="J25" s="44">
        <v>119201</v>
      </c>
      <c r="K25" s="44">
        <v>0</v>
      </c>
      <c r="L25" s="44">
        <v>0</v>
      </c>
      <c r="M25" s="44">
        <v>15375</v>
      </c>
      <c r="N25" s="44">
        <v>0</v>
      </c>
      <c r="O25" s="44">
        <v>82132.48000000001</v>
      </c>
      <c r="P25" s="44">
        <v>38821.879999999997</v>
      </c>
      <c r="Q25" s="44">
        <v>182605.16590800002</v>
      </c>
    </row>
    <row r="26" spans="1:17" ht="15" thickBot="1" x14ac:dyDescent="0.4">
      <c r="A26" s="407"/>
      <c r="B26" s="408"/>
      <c r="C26" s="25" t="s">
        <v>51</v>
      </c>
      <c r="D26" s="26" t="s">
        <v>77</v>
      </c>
      <c r="E26" s="45">
        <v>10</v>
      </c>
      <c r="F26" s="46">
        <v>320700.52</v>
      </c>
      <c r="G26" s="46">
        <v>52382.57</v>
      </c>
      <c r="H26" s="45"/>
      <c r="I26" s="46">
        <v>0</v>
      </c>
      <c r="J26" s="46">
        <v>54050</v>
      </c>
      <c r="K26" s="46">
        <v>0</v>
      </c>
      <c r="L26" s="46">
        <v>0</v>
      </c>
      <c r="M26" s="46">
        <v>5427.55</v>
      </c>
      <c r="N26" s="46">
        <v>0</v>
      </c>
      <c r="O26" s="46">
        <v>52579.630000000012</v>
      </c>
      <c r="P26" s="46">
        <v>33052.65</v>
      </c>
      <c r="Q26" s="46">
        <v>110012.35691600002</v>
      </c>
    </row>
    <row r="27" spans="1:17" x14ac:dyDescent="0.35">
      <c r="A27" s="407"/>
      <c r="B27" s="406">
        <v>2024</v>
      </c>
      <c r="C27" s="27" t="s">
        <v>76</v>
      </c>
      <c r="D27" s="27" t="s">
        <v>83</v>
      </c>
      <c r="E27" s="47">
        <v>4</v>
      </c>
      <c r="F27" s="48">
        <v>434570.56</v>
      </c>
      <c r="G27" s="48">
        <v>87528</v>
      </c>
      <c r="H27" s="47"/>
      <c r="I27" s="48">
        <v>0</v>
      </c>
      <c r="J27" s="48">
        <v>96679</v>
      </c>
      <c r="K27" s="48">
        <v>0</v>
      </c>
      <c r="L27" s="48">
        <v>0</v>
      </c>
      <c r="M27" s="48">
        <v>0</v>
      </c>
      <c r="N27" s="48">
        <v>0</v>
      </c>
      <c r="O27" s="48">
        <v>65636.98000000001</v>
      </c>
      <c r="P27" s="48">
        <v>13889.48</v>
      </c>
      <c r="Q27" s="48">
        <v>148249.94344600002</v>
      </c>
    </row>
    <row r="28" spans="1:17" ht="31" customHeight="1" x14ac:dyDescent="0.35">
      <c r="A28" s="407"/>
      <c r="B28" s="407"/>
      <c r="C28" s="23" t="s">
        <v>78</v>
      </c>
      <c r="D28" s="24" t="s">
        <v>77</v>
      </c>
      <c r="E28" s="43">
        <v>6</v>
      </c>
      <c r="F28" s="44">
        <v>404166.50000000006</v>
      </c>
      <c r="G28" s="44">
        <v>72646</v>
      </c>
      <c r="H28" s="43"/>
      <c r="I28" s="44">
        <v>0</v>
      </c>
      <c r="J28" s="44">
        <v>75957</v>
      </c>
      <c r="K28" s="44">
        <v>0</v>
      </c>
      <c r="L28" s="44">
        <v>0</v>
      </c>
      <c r="M28" s="44">
        <v>43334.8</v>
      </c>
      <c r="N28" s="44">
        <v>0</v>
      </c>
      <c r="O28" s="44">
        <v>50511.86</v>
      </c>
      <c r="P28" s="44">
        <v>38820.000000000007</v>
      </c>
      <c r="Q28" s="44">
        <v>145518.09676800002</v>
      </c>
    </row>
    <row r="29" spans="1:17" x14ac:dyDescent="0.35">
      <c r="A29" s="407"/>
      <c r="B29" s="407"/>
      <c r="C29" s="23" t="s">
        <v>79</v>
      </c>
      <c r="D29" s="24" t="s">
        <v>77</v>
      </c>
      <c r="E29" s="43">
        <v>3</v>
      </c>
      <c r="F29" s="44">
        <v>184286.66</v>
      </c>
      <c r="G29" s="44">
        <v>28224</v>
      </c>
      <c r="H29" s="43"/>
      <c r="I29" s="44">
        <v>0</v>
      </c>
      <c r="J29" s="44">
        <v>25529</v>
      </c>
      <c r="K29" s="44">
        <v>0</v>
      </c>
      <c r="L29" s="44">
        <v>0</v>
      </c>
      <c r="M29" s="44">
        <v>0</v>
      </c>
      <c r="N29" s="44">
        <v>0</v>
      </c>
      <c r="O29" s="44">
        <v>17966.059999999998</v>
      </c>
      <c r="P29" s="44">
        <v>13315.220000000001</v>
      </c>
      <c r="Q29" s="44">
        <v>57176.835562000007</v>
      </c>
    </row>
    <row r="30" spans="1:17" x14ac:dyDescent="0.35">
      <c r="A30" s="407"/>
      <c r="B30" s="407"/>
      <c r="C30" s="23" t="s">
        <v>80</v>
      </c>
      <c r="D30" s="24" t="s">
        <v>77</v>
      </c>
      <c r="E30" s="43">
        <v>18</v>
      </c>
      <c r="F30" s="44">
        <v>1042077.49</v>
      </c>
      <c r="G30" s="44">
        <v>186487.03000000003</v>
      </c>
      <c r="H30" s="43"/>
      <c r="I30" s="44">
        <v>0</v>
      </c>
      <c r="J30" s="44">
        <v>154451.20000000001</v>
      </c>
      <c r="K30" s="44">
        <v>0</v>
      </c>
      <c r="L30" s="44">
        <v>0</v>
      </c>
      <c r="M30" s="44">
        <v>77521.149999999994</v>
      </c>
      <c r="N30" s="44">
        <v>0</v>
      </c>
      <c r="O30" s="44">
        <v>178002.37</v>
      </c>
      <c r="P30" s="44">
        <v>83327.469999999987</v>
      </c>
      <c r="Q30" s="44">
        <v>365552.30253300001</v>
      </c>
    </row>
    <row r="31" spans="1:17" ht="29" x14ac:dyDescent="0.35">
      <c r="A31" s="407"/>
      <c r="B31" s="407"/>
      <c r="C31" s="23" t="s">
        <v>82</v>
      </c>
      <c r="D31" s="23" t="s">
        <v>85</v>
      </c>
      <c r="E31" s="43">
        <v>18</v>
      </c>
      <c r="F31" s="44">
        <v>705696.67999999993</v>
      </c>
      <c r="G31" s="44">
        <v>106070.14</v>
      </c>
      <c r="H31" s="43"/>
      <c r="I31" s="44">
        <v>0</v>
      </c>
      <c r="J31" s="44">
        <v>87638</v>
      </c>
      <c r="K31" s="44">
        <v>0</v>
      </c>
      <c r="L31" s="44">
        <v>0</v>
      </c>
      <c r="M31" s="44">
        <v>11680.66</v>
      </c>
      <c r="N31" s="44">
        <v>35041.980000000003</v>
      </c>
      <c r="O31" s="44">
        <v>105866.42</v>
      </c>
      <c r="P31" s="44">
        <v>58477.7</v>
      </c>
      <c r="Q31" s="44">
        <v>235753.116434</v>
      </c>
    </row>
    <row r="32" spans="1:17" ht="15" thickBot="1" x14ac:dyDescent="0.4">
      <c r="A32" s="407"/>
      <c r="B32" s="408"/>
      <c r="C32" s="25" t="s">
        <v>51</v>
      </c>
      <c r="D32" s="25" t="s">
        <v>81</v>
      </c>
      <c r="E32" s="45">
        <v>10</v>
      </c>
      <c r="F32" s="46">
        <v>391386.85</v>
      </c>
      <c r="G32" s="46">
        <v>74444.899999999994</v>
      </c>
      <c r="H32" s="45"/>
      <c r="I32" s="46">
        <v>0</v>
      </c>
      <c r="J32" s="46">
        <v>44095</v>
      </c>
      <c r="K32" s="46">
        <v>0</v>
      </c>
      <c r="L32" s="46">
        <v>0</v>
      </c>
      <c r="M32" s="46">
        <v>15072.69</v>
      </c>
      <c r="N32" s="46">
        <v>0</v>
      </c>
      <c r="O32" s="46">
        <v>66863.12999999999</v>
      </c>
      <c r="P32" s="46">
        <v>36647.870000000003</v>
      </c>
      <c r="Q32" s="46">
        <v>133432.766412</v>
      </c>
    </row>
    <row r="33" spans="1:17" x14ac:dyDescent="0.35">
      <c r="A33" s="407"/>
      <c r="B33" s="407">
        <v>2025</v>
      </c>
      <c r="C33" s="29" t="s">
        <v>76</v>
      </c>
      <c r="D33" s="29" t="s">
        <v>83</v>
      </c>
      <c r="E33" s="52">
        <v>4</v>
      </c>
      <c r="F33" s="53">
        <v>523583.33</v>
      </c>
      <c r="G33" s="53">
        <v>106320</v>
      </c>
      <c r="H33" s="52"/>
      <c r="I33" s="53">
        <v>38100</v>
      </c>
      <c r="J33" s="53">
        <v>107659</v>
      </c>
      <c r="K33" s="53">
        <v>0</v>
      </c>
      <c r="L33" s="53">
        <v>0</v>
      </c>
      <c r="M33" s="53">
        <v>0</v>
      </c>
      <c r="N33" s="53">
        <v>0</v>
      </c>
      <c r="O33" s="53">
        <v>135933.4</v>
      </c>
      <c r="P33" s="53">
        <v>10486.09</v>
      </c>
      <c r="Q33" s="53">
        <v>195757.970386</v>
      </c>
    </row>
    <row r="34" spans="1:17" ht="28.5" customHeight="1" x14ac:dyDescent="0.35">
      <c r="A34" s="407"/>
      <c r="B34" s="407"/>
      <c r="C34" s="23" t="s">
        <v>78</v>
      </c>
      <c r="D34" s="23" t="s">
        <v>81</v>
      </c>
      <c r="E34" s="43">
        <v>7</v>
      </c>
      <c r="F34" s="44">
        <v>497771.43000000005</v>
      </c>
      <c r="G34" s="44">
        <v>93054.86</v>
      </c>
      <c r="H34" s="43"/>
      <c r="I34" s="44">
        <v>29713.85</v>
      </c>
      <c r="J34" s="44">
        <v>103335</v>
      </c>
      <c r="K34" s="44">
        <v>0</v>
      </c>
      <c r="L34" s="44">
        <v>0</v>
      </c>
      <c r="M34" s="44">
        <v>0</v>
      </c>
      <c r="N34" s="44">
        <v>0</v>
      </c>
      <c r="O34" s="44">
        <v>53431.19</v>
      </c>
      <c r="P34" s="44">
        <v>44675.55</v>
      </c>
      <c r="Q34" s="44">
        <v>174506.75312400001</v>
      </c>
    </row>
    <row r="35" spans="1:17" x14ac:dyDescent="0.35">
      <c r="A35" s="407"/>
      <c r="B35" s="407"/>
      <c r="C35" s="23" t="s">
        <v>79</v>
      </c>
      <c r="D35" s="24" t="s">
        <v>77</v>
      </c>
      <c r="E35" s="43">
        <v>3</v>
      </c>
      <c r="F35" s="44">
        <v>215573.33</v>
      </c>
      <c r="G35" s="44">
        <v>36283</v>
      </c>
      <c r="H35" s="43"/>
      <c r="I35" s="44">
        <v>0</v>
      </c>
      <c r="J35" s="44">
        <v>34856</v>
      </c>
      <c r="K35" s="44">
        <v>0</v>
      </c>
      <c r="L35" s="44">
        <v>0</v>
      </c>
      <c r="M35" s="44">
        <v>0</v>
      </c>
      <c r="N35" s="44">
        <v>0</v>
      </c>
      <c r="O35" s="44">
        <v>21691.4</v>
      </c>
      <c r="P35" s="44">
        <v>20232.309999999998</v>
      </c>
      <c r="Q35" s="44">
        <v>69769.431292000008</v>
      </c>
    </row>
    <row r="36" spans="1:17" x14ac:dyDescent="0.35">
      <c r="A36" s="407"/>
      <c r="B36" s="407"/>
      <c r="C36" s="23" t="s">
        <v>80</v>
      </c>
      <c r="D36" s="24" t="s">
        <v>77</v>
      </c>
      <c r="E36" s="43">
        <v>17</v>
      </c>
      <c r="F36" s="44">
        <v>1284443.52</v>
      </c>
      <c r="G36" s="44">
        <v>239577.71000000002</v>
      </c>
      <c r="H36" s="43"/>
      <c r="I36" s="44">
        <v>23520</v>
      </c>
      <c r="J36" s="44">
        <v>191068</v>
      </c>
      <c r="K36" s="44">
        <v>0</v>
      </c>
      <c r="L36" s="44">
        <v>0</v>
      </c>
      <c r="M36" s="44">
        <v>13917</v>
      </c>
      <c r="N36" s="44">
        <v>0</v>
      </c>
      <c r="O36" s="44">
        <v>142912.91</v>
      </c>
      <c r="P36" s="44">
        <v>110118.78999999998</v>
      </c>
      <c r="Q36" s="44">
        <v>425779.94853900012</v>
      </c>
    </row>
    <row r="37" spans="1:17" x14ac:dyDescent="0.35">
      <c r="A37" s="407"/>
      <c r="B37" s="407"/>
      <c r="C37" s="23" t="s">
        <v>82</v>
      </c>
      <c r="D37" s="23" t="s">
        <v>81</v>
      </c>
      <c r="E37" s="43">
        <v>19</v>
      </c>
      <c r="F37" s="44">
        <v>1057355.81</v>
      </c>
      <c r="G37" s="44">
        <v>150966.91</v>
      </c>
      <c r="H37" s="43"/>
      <c r="I37" s="44">
        <v>4733.34</v>
      </c>
      <c r="J37" s="44">
        <v>144721</v>
      </c>
      <c r="K37" s="44">
        <v>0</v>
      </c>
      <c r="L37" s="44">
        <v>0</v>
      </c>
      <c r="M37" s="44">
        <v>14703.33</v>
      </c>
      <c r="N37" s="44">
        <v>42025.98</v>
      </c>
      <c r="O37" s="44">
        <v>124422.91</v>
      </c>
      <c r="P37" s="44">
        <v>73177.950000000012</v>
      </c>
      <c r="Q37" s="44">
        <v>342250.36492900009</v>
      </c>
    </row>
    <row r="38" spans="1:17" ht="15" thickBot="1" x14ac:dyDescent="0.4">
      <c r="A38" s="408"/>
      <c r="B38" s="408"/>
      <c r="C38" s="25" t="s">
        <v>51</v>
      </c>
      <c r="D38" s="26" t="s">
        <v>77</v>
      </c>
      <c r="E38" s="45">
        <v>9</v>
      </c>
      <c r="F38" s="46">
        <v>427865.33</v>
      </c>
      <c r="G38" s="46">
        <v>86560</v>
      </c>
      <c r="H38" s="45"/>
      <c r="I38" s="46">
        <v>0</v>
      </c>
      <c r="J38" s="46">
        <v>49814</v>
      </c>
      <c r="K38" s="46">
        <v>0</v>
      </c>
      <c r="L38" s="46">
        <v>0</v>
      </c>
      <c r="M38" s="46">
        <v>0</v>
      </c>
      <c r="N38" s="46">
        <v>0</v>
      </c>
      <c r="O38" s="46">
        <v>71961.55</v>
      </c>
      <c r="P38" s="46">
        <v>35260.630000000005</v>
      </c>
      <c r="Q38" s="46">
        <v>142551.27857300002</v>
      </c>
    </row>
    <row r="39" spans="1:17" ht="32" customHeight="1" x14ac:dyDescent="0.35">
      <c r="A39" s="426" t="s">
        <v>396</v>
      </c>
      <c r="B39" s="406">
        <v>2020</v>
      </c>
      <c r="C39" s="27" t="s">
        <v>76</v>
      </c>
      <c r="D39" s="27" t="s">
        <v>86</v>
      </c>
      <c r="E39" s="47">
        <v>4</v>
      </c>
      <c r="F39" s="54">
        <v>296603.84999999998</v>
      </c>
      <c r="G39" s="54">
        <v>57573.599999999999</v>
      </c>
      <c r="H39" s="54"/>
      <c r="I39" s="54"/>
      <c r="J39" s="54">
        <v>9137.7999999999993</v>
      </c>
      <c r="K39" s="54"/>
      <c r="L39" s="54">
        <v>18000</v>
      </c>
      <c r="M39" s="54">
        <v>7950</v>
      </c>
      <c r="N39" s="54"/>
      <c r="O39" s="54">
        <v>85130.72</v>
      </c>
      <c r="P39" s="54"/>
      <c r="Q39" s="429">
        <v>575335.42000000004</v>
      </c>
    </row>
    <row r="40" spans="1:17" ht="27.5" customHeight="1" x14ac:dyDescent="0.35">
      <c r="A40" s="427"/>
      <c r="B40" s="407"/>
      <c r="C40" s="23" t="s">
        <v>87</v>
      </c>
      <c r="D40" s="23" t="s">
        <v>20</v>
      </c>
      <c r="E40" s="43">
        <v>10</v>
      </c>
      <c r="F40" s="55">
        <v>463678.11000000004</v>
      </c>
      <c r="G40" s="55">
        <v>89211.48</v>
      </c>
      <c r="H40" s="55"/>
      <c r="I40" s="55"/>
      <c r="J40" s="55">
        <v>22876.1</v>
      </c>
      <c r="K40" s="55"/>
      <c r="L40" s="55"/>
      <c r="M40" s="55">
        <v>35576.25</v>
      </c>
      <c r="N40" s="55"/>
      <c r="O40" s="55">
        <v>141458.65</v>
      </c>
      <c r="P40" s="55">
        <v>52663.759999999995</v>
      </c>
      <c r="Q40" s="430"/>
    </row>
    <row r="41" spans="1:17" ht="29" x14ac:dyDescent="0.35">
      <c r="A41" s="427"/>
      <c r="B41" s="407"/>
      <c r="C41" s="23" t="s">
        <v>474</v>
      </c>
      <c r="D41" s="23" t="s">
        <v>20</v>
      </c>
      <c r="E41" s="43">
        <v>3</v>
      </c>
      <c r="F41" s="55">
        <v>84838.48</v>
      </c>
      <c r="G41" s="55">
        <v>16531.849999999999</v>
      </c>
      <c r="H41" s="55"/>
      <c r="I41" s="55"/>
      <c r="J41" s="55">
        <v>4386.97</v>
      </c>
      <c r="K41" s="55">
        <v>2000</v>
      </c>
      <c r="L41" s="55"/>
      <c r="M41" s="55"/>
      <c r="N41" s="55"/>
      <c r="O41" s="55">
        <v>25140.400000000001</v>
      </c>
      <c r="P41" s="55">
        <v>7136.15</v>
      </c>
      <c r="Q41" s="430"/>
    </row>
    <row r="42" spans="1:17" ht="15" thickBot="1" x14ac:dyDescent="0.4">
      <c r="A42" s="427"/>
      <c r="B42" s="407"/>
      <c r="C42" s="23" t="s">
        <v>80</v>
      </c>
      <c r="D42" s="23" t="s">
        <v>20</v>
      </c>
      <c r="E42" s="43">
        <v>28</v>
      </c>
      <c r="F42" s="55">
        <v>1015516.57</v>
      </c>
      <c r="G42" s="55">
        <v>172809.66</v>
      </c>
      <c r="H42" s="55"/>
      <c r="I42" s="55"/>
      <c r="J42" s="55">
        <v>49832.31</v>
      </c>
      <c r="K42" s="55">
        <v>26575.53</v>
      </c>
      <c r="L42" s="55"/>
      <c r="M42" s="55">
        <v>51248.63</v>
      </c>
      <c r="N42" s="55">
        <v>150570</v>
      </c>
      <c r="O42" s="55">
        <v>229947.04</v>
      </c>
      <c r="P42" s="55">
        <v>86525.04</v>
      </c>
      <c r="Q42" s="430"/>
    </row>
    <row r="43" spans="1:17" x14ac:dyDescent="0.35">
      <c r="A43" s="427"/>
      <c r="B43" s="406">
        <v>2021</v>
      </c>
      <c r="C43" s="27" t="s">
        <v>76</v>
      </c>
      <c r="D43" s="27" t="s">
        <v>86</v>
      </c>
      <c r="E43" s="56">
        <v>3</v>
      </c>
      <c r="F43" s="57">
        <v>250848.35000000003</v>
      </c>
      <c r="G43" s="57">
        <v>46841.43</v>
      </c>
      <c r="H43" s="57"/>
      <c r="I43" s="57"/>
      <c r="J43" s="57">
        <v>10257.91</v>
      </c>
      <c r="K43" s="57">
        <v>2150</v>
      </c>
      <c r="L43" s="57">
        <v>47000</v>
      </c>
      <c r="M43" s="57"/>
      <c r="N43" s="57"/>
      <c r="O43" s="57">
        <v>121832.21</v>
      </c>
      <c r="P43" s="57"/>
      <c r="Q43" s="431">
        <v>581758.26</v>
      </c>
    </row>
    <row r="44" spans="1:17" ht="29" customHeight="1" x14ac:dyDescent="0.35">
      <c r="A44" s="427"/>
      <c r="B44" s="407"/>
      <c r="C44" s="23" t="s">
        <v>87</v>
      </c>
      <c r="D44" s="23" t="s">
        <v>20</v>
      </c>
      <c r="E44" s="58">
        <v>11</v>
      </c>
      <c r="F44" s="59">
        <v>514183.45999999985</v>
      </c>
      <c r="G44" s="59">
        <v>94736.8</v>
      </c>
      <c r="H44" s="59"/>
      <c r="I44" s="59"/>
      <c r="J44" s="59">
        <v>22587.330000000005</v>
      </c>
      <c r="K44" s="59">
        <v>4637.5</v>
      </c>
      <c r="L44" s="59"/>
      <c r="M44" s="59"/>
      <c r="N44" s="59"/>
      <c r="O44" s="59">
        <v>180525.1</v>
      </c>
      <c r="P44" s="59">
        <v>47461.35</v>
      </c>
      <c r="Q44" s="432"/>
    </row>
    <row r="45" spans="1:17" ht="29" x14ac:dyDescent="0.35">
      <c r="A45" s="427"/>
      <c r="B45" s="407"/>
      <c r="C45" s="23" t="s">
        <v>475</v>
      </c>
      <c r="D45" s="23" t="s">
        <v>20</v>
      </c>
      <c r="E45" s="58">
        <v>3</v>
      </c>
      <c r="F45" s="59">
        <v>94614.13</v>
      </c>
      <c r="G45" s="59">
        <v>18909</v>
      </c>
      <c r="H45" s="59"/>
      <c r="I45" s="59"/>
      <c r="J45" s="59">
        <v>4641.08</v>
      </c>
      <c r="K45" s="59">
        <v>1500</v>
      </c>
      <c r="L45" s="59"/>
      <c r="M45" s="59"/>
      <c r="N45" s="59"/>
      <c r="O45" s="59">
        <v>23453</v>
      </c>
      <c r="P45" s="59">
        <v>9891.59</v>
      </c>
      <c r="Q45" s="432"/>
    </row>
    <row r="46" spans="1:17" ht="15" thickBot="1" x14ac:dyDescent="0.4">
      <c r="A46" s="427"/>
      <c r="B46" s="407"/>
      <c r="C46" s="23" t="s">
        <v>80</v>
      </c>
      <c r="D46" s="23" t="s">
        <v>20</v>
      </c>
      <c r="E46" s="58">
        <v>28</v>
      </c>
      <c r="F46" s="59">
        <v>917579.01</v>
      </c>
      <c r="G46" s="59">
        <v>131715.16</v>
      </c>
      <c r="H46" s="59"/>
      <c r="I46" s="59"/>
      <c r="J46" s="59">
        <v>46498.64</v>
      </c>
      <c r="K46" s="59">
        <v>54952</v>
      </c>
      <c r="L46" s="59"/>
      <c r="M46" s="59">
        <v>16960</v>
      </c>
      <c r="N46" s="59">
        <v>25440</v>
      </c>
      <c r="O46" s="59">
        <v>276471.25</v>
      </c>
      <c r="P46" s="59">
        <v>94240.77</v>
      </c>
      <c r="Q46" s="432"/>
    </row>
    <row r="47" spans="1:17" x14ac:dyDescent="0.35">
      <c r="A47" s="427"/>
      <c r="B47" s="406">
        <v>2022</v>
      </c>
      <c r="C47" s="27" t="s">
        <v>76</v>
      </c>
      <c r="D47" s="27" t="s">
        <v>86</v>
      </c>
      <c r="E47" s="56">
        <v>4</v>
      </c>
      <c r="F47" s="57">
        <v>449079.85999999993</v>
      </c>
      <c r="G47" s="57">
        <v>89896.36</v>
      </c>
      <c r="H47" s="57"/>
      <c r="I47" s="57"/>
      <c r="J47" s="57">
        <v>14901.09</v>
      </c>
      <c r="K47" s="57">
        <v>3500</v>
      </c>
      <c r="L47" s="57">
        <v>23850</v>
      </c>
      <c r="M47" s="57">
        <v>58125</v>
      </c>
      <c r="N47" s="57"/>
      <c r="O47" s="57">
        <v>140562.99</v>
      </c>
      <c r="P47" s="57"/>
      <c r="Q47" s="431">
        <v>729868.05</v>
      </c>
    </row>
    <row r="48" spans="1:17" ht="30.5" customHeight="1" x14ac:dyDescent="0.35">
      <c r="A48" s="427"/>
      <c r="B48" s="407"/>
      <c r="C48" s="23" t="s">
        <v>87</v>
      </c>
      <c r="D48" s="23" t="s">
        <v>20</v>
      </c>
      <c r="E48" s="58">
        <v>9</v>
      </c>
      <c r="F48" s="59">
        <v>572385.05000000005</v>
      </c>
      <c r="G48" s="59">
        <v>107802</v>
      </c>
      <c r="H48" s="59"/>
      <c r="I48" s="59"/>
      <c r="J48" s="59">
        <v>27789.77</v>
      </c>
      <c r="K48" s="59">
        <v>15328</v>
      </c>
      <c r="L48" s="59"/>
      <c r="M48" s="59">
        <v>12500</v>
      </c>
      <c r="N48" s="59"/>
      <c r="O48" s="59">
        <v>139614.75</v>
      </c>
      <c r="P48" s="59">
        <v>53304.689999999988</v>
      </c>
      <c r="Q48" s="432"/>
    </row>
    <row r="49" spans="1:18" ht="29" x14ac:dyDescent="0.35">
      <c r="A49" s="427"/>
      <c r="B49" s="407"/>
      <c r="C49" s="23" t="s">
        <v>475</v>
      </c>
      <c r="D49" s="23" t="s">
        <v>20</v>
      </c>
      <c r="E49" s="58">
        <v>3</v>
      </c>
      <c r="F49" s="59">
        <v>106989.1</v>
      </c>
      <c r="G49" s="59">
        <v>21672.38</v>
      </c>
      <c r="H49" s="59"/>
      <c r="I49" s="59"/>
      <c r="J49" s="59">
        <v>5233.04</v>
      </c>
      <c r="K49" s="59">
        <v>1500</v>
      </c>
      <c r="L49" s="59"/>
      <c r="M49" s="59"/>
      <c r="N49" s="59">
        <v>3160</v>
      </c>
      <c r="O49" s="59">
        <v>22723.52</v>
      </c>
      <c r="P49" s="59">
        <v>11079.56</v>
      </c>
      <c r="Q49" s="432"/>
    </row>
    <row r="50" spans="1:18" ht="15" thickBot="1" x14ac:dyDescent="0.4">
      <c r="A50" s="427"/>
      <c r="B50" s="407"/>
      <c r="C50" s="23" t="s">
        <v>80</v>
      </c>
      <c r="D50" s="23" t="s">
        <v>20</v>
      </c>
      <c r="E50" s="58">
        <v>26</v>
      </c>
      <c r="F50" s="59">
        <v>1245737.7</v>
      </c>
      <c r="G50" s="59">
        <v>168301.93</v>
      </c>
      <c r="H50" s="59"/>
      <c r="I50" s="59"/>
      <c r="J50" s="59">
        <v>60649.2</v>
      </c>
      <c r="K50" s="59">
        <v>14937.5</v>
      </c>
      <c r="L50" s="59"/>
      <c r="M50" s="59">
        <v>29843.75</v>
      </c>
      <c r="N50" s="59"/>
      <c r="O50" s="59">
        <v>356464.71</v>
      </c>
      <c r="P50" s="59">
        <v>118983.95</v>
      </c>
      <c r="Q50" s="432"/>
    </row>
    <row r="51" spans="1:18" x14ac:dyDescent="0.35">
      <c r="A51" s="427"/>
      <c r="B51" s="406">
        <v>2023</v>
      </c>
      <c r="C51" s="27" t="s">
        <v>76</v>
      </c>
      <c r="D51" s="27" t="s">
        <v>86</v>
      </c>
      <c r="E51" s="56">
        <v>4</v>
      </c>
      <c r="F51" s="57">
        <v>504262.37</v>
      </c>
      <c r="G51" s="57">
        <v>100080</v>
      </c>
      <c r="H51" s="57"/>
      <c r="I51" s="57"/>
      <c r="J51" s="57">
        <v>17629</v>
      </c>
      <c r="K51" s="57"/>
      <c r="L51" s="57">
        <v>68000</v>
      </c>
      <c r="M51" s="57"/>
      <c r="N51" s="57"/>
      <c r="O51" s="57">
        <v>64785.72</v>
      </c>
      <c r="P51" s="57"/>
      <c r="Q51" s="431">
        <v>825402.59</v>
      </c>
    </row>
    <row r="52" spans="1:18" ht="28" customHeight="1" x14ac:dyDescent="0.35">
      <c r="A52" s="427"/>
      <c r="B52" s="407"/>
      <c r="C52" s="23" t="s">
        <v>87</v>
      </c>
      <c r="D52" s="23" t="s">
        <v>20</v>
      </c>
      <c r="E52" s="58">
        <v>9</v>
      </c>
      <c r="F52" s="59">
        <v>584605.96</v>
      </c>
      <c r="G52" s="59">
        <v>112662</v>
      </c>
      <c r="H52" s="59"/>
      <c r="I52" s="59"/>
      <c r="J52" s="59">
        <v>28638.500000000004</v>
      </c>
      <c r="K52" s="59"/>
      <c r="L52" s="59"/>
      <c r="M52" s="59"/>
      <c r="N52" s="59"/>
      <c r="O52" s="59">
        <v>129575.58</v>
      </c>
      <c r="P52" s="59">
        <v>60159.13</v>
      </c>
      <c r="Q52" s="432"/>
    </row>
    <row r="53" spans="1:18" ht="29" x14ac:dyDescent="0.35">
      <c r="A53" s="427"/>
      <c r="B53" s="395"/>
      <c r="C53" s="34" t="s">
        <v>475</v>
      </c>
      <c r="D53" s="34" t="s">
        <v>20</v>
      </c>
      <c r="E53" s="314">
        <v>2</v>
      </c>
      <c r="F53" s="315">
        <v>99828.83</v>
      </c>
      <c r="G53" s="315">
        <v>20766.009999999998</v>
      </c>
      <c r="H53" s="315"/>
      <c r="I53" s="315"/>
      <c r="J53" s="315">
        <v>4907.75</v>
      </c>
      <c r="K53" s="315"/>
      <c r="L53" s="315"/>
      <c r="M53" s="315"/>
      <c r="N53" s="315"/>
      <c r="O53" s="315">
        <v>25342</v>
      </c>
      <c r="P53" s="315">
        <v>10437.700000000001</v>
      </c>
      <c r="Q53" s="433"/>
    </row>
    <row r="54" spans="1:18" ht="15" thickBot="1" x14ac:dyDescent="0.4">
      <c r="A54" s="427"/>
      <c r="B54" s="407"/>
      <c r="C54" s="23" t="s">
        <v>80</v>
      </c>
      <c r="D54" s="23" t="s">
        <v>20</v>
      </c>
      <c r="E54" s="58">
        <v>28</v>
      </c>
      <c r="F54" s="59">
        <v>1532923.21</v>
      </c>
      <c r="G54" s="59">
        <v>207997.71</v>
      </c>
      <c r="H54" s="59"/>
      <c r="I54" s="59"/>
      <c r="J54" s="59">
        <v>74828.039999999994</v>
      </c>
      <c r="K54" s="59"/>
      <c r="L54" s="59"/>
      <c r="M54" s="59">
        <v>17437.5</v>
      </c>
      <c r="N54" s="59"/>
      <c r="O54" s="59">
        <v>413645.17</v>
      </c>
      <c r="P54" s="59">
        <v>149932.82</v>
      </c>
      <c r="Q54" s="432"/>
    </row>
    <row r="55" spans="1:18" x14ac:dyDescent="0.35">
      <c r="A55" s="427"/>
      <c r="B55" s="406">
        <v>2024</v>
      </c>
      <c r="C55" s="27" t="s">
        <v>76</v>
      </c>
      <c r="D55" s="27" t="s">
        <v>86</v>
      </c>
      <c r="E55" s="47">
        <v>4</v>
      </c>
      <c r="F55" s="54">
        <v>598318.74</v>
      </c>
      <c r="G55" s="54">
        <v>121157.62</v>
      </c>
      <c r="H55" s="54"/>
      <c r="I55" s="54">
        <v>33040</v>
      </c>
      <c r="J55" s="54">
        <v>21281.960000000003</v>
      </c>
      <c r="K55" s="54">
        <v>3500</v>
      </c>
      <c r="L55" s="54">
        <v>148000</v>
      </c>
      <c r="M55" s="54">
        <v>36828.75</v>
      </c>
      <c r="N55" s="54"/>
      <c r="O55" s="54">
        <v>42664.65</v>
      </c>
      <c r="P55" s="54"/>
      <c r="Q55" s="429">
        <v>915791.39</v>
      </c>
    </row>
    <row r="56" spans="1:18" ht="29.5" customHeight="1" x14ac:dyDescent="0.35">
      <c r="A56" s="427"/>
      <c r="B56" s="407"/>
      <c r="C56" s="23" t="s">
        <v>87</v>
      </c>
      <c r="D56" s="23" t="s">
        <v>20</v>
      </c>
      <c r="E56" s="43">
        <v>9</v>
      </c>
      <c r="F56" s="55">
        <v>682789.53000000014</v>
      </c>
      <c r="G56" s="55">
        <v>136933.80000000002</v>
      </c>
      <c r="H56" s="55"/>
      <c r="I56" s="55">
        <v>19753.340000000004</v>
      </c>
      <c r="J56" s="55">
        <v>33368.82</v>
      </c>
      <c r="K56" s="55">
        <v>14253.35</v>
      </c>
      <c r="L56" s="55"/>
      <c r="M56" s="55">
        <v>62759.380000000005</v>
      </c>
      <c r="N56" s="55"/>
      <c r="O56" s="55">
        <v>98006.840000000011</v>
      </c>
      <c r="P56" s="55">
        <v>71802.62999999999</v>
      </c>
      <c r="Q56" s="430"/>
    </row>
    <row r="57" spans="1:18" ht="29" x14ac:dyDescent="0.35">
      <c r="A57" s="427"/>
      <c r="B57" s="395"/>
      <c r="C57" s="34" t="s">
        <v>475</v>
      </c>
      <c r="D57" s="34" t="s">
        <v>20</v>
      </c>
      <c r="E57" s="97">
        <v>2</v>
      </c>
      <c r="F57" s="316">
        <v>122858.42</v>
      </c>
      <c r="G57" s="316">
        <v>25818.25</v>
      </c>
      <c r="H57" s="316"/>
      <c r="I57" s="316"/>
      <c r="J57" s="316">
        <v>6020.39</v>
      </c>
      <c r="K57" s="316"/>
      <c r="L57" s="316"/>
      <c r="M57" s="316"/>
      <c r="N57" s="316"/>
      <c r="O57" s="316">
        <v>18450.55</v>
      </c>
      <c r="P57" s="316">
        <v>12793.29</v>
      </c>
      <c r="Q57" s="434"/>
    </row>
    <row r="58" spans="1:18" ht="15" thickBot="1" x14ac:dyDescent="0.4">
      <c r="A58" s="427"/>
      <c r="B58" s="407"/>
      <c r="C58" s="23" t="s">
        <v>80</v>
      </c>
      <c r="D58" s="23" t="s">
        <v>20</v>
      </c>
      <c r="E58" s="43">
        <v>30</v>
      </c>
      <c r="F58" s="55">
        <v>1811905.85</v>
      </c>
      <c r="G58" s="55">
        <v>259508.63</v>
      </c>
      <c r="H58" s="55"/>
      <c r="I58" s="55"/>
      <c r="J58" s="55">
        <v>86568.58</v>
      </c>
      <c r="K58" s="55">
        <v>14250.67</v>
      </c>
      <c r="L58" s="55"/>
      <c r="M58" s="55">
        <v>59351.28</v>
      </c>
      <c r="N58" s="55"/>
      <c r="O58" s="55">
        <v>294131.15999999997</v>
      </c>
      <c r="P58" s="55">
        <v>177883.51999999999</v>
      </c>
      <c r="Q58" s="430"/>
    </row>
    <row r="59" spans="1:18" x14ac:dyDescent="0.35">
      <c r="A59" s="427"/>
      <c r="B59" s="406" t="s">
        <v>89</v>
      </c>
      <c r="C59" s="29" t="s">
        <v>76</v>
      </c>
      <c r="D59" s="29" t="s">
        <v>86</v>
      </c>
      <c r="E59" s="52">
        <v>4</v>
      </c>
      <c r="F59" s="60">
        <v>527350</v>
      </c>
      <c r="G59" s="60">
        <v>105470</v>
      </c>
      <c r="H59" s="60"/>
      <c r="I59" s="60">
        <v>28000</v>
      </c>
      <c r="J59" s="60">
        <v>19117.5</v>
      </c>
      <c r="K59" s="60"/>
      <c r="L59" s="60">
        <v>141000</v>
      </c>
      <c r="M59" s="60"/>
      <c r="N59" s="60">
        <v>49593.75</v>
      </c>
      <c r="O59" s="60">
        <v>35242.880000000005</v>
      </c>
      <c r="P59" s="60"/>
      <c r="Q59" s="429">
        <v>716947.57</v>
      </c>
    </row>
    <row r="60" spans="1:18" ht="29" customHeight="1" x14ac:dyDescent="0.35">
      <c r="A60" s="427"/>
      <c r="B60" s="407"/>
      <c r="C60" s="23" t="s">
        <v>87</v>
      </c>
      <c r="D60" s="23" t="s">
        <v>20</v>
      </c>
      <c r="E60" s="43">
        <v>9</v>
      </c>
      <c r="F60" s="55">
        <v>560667.45000000007</v>
      </c>
      <c r="G60" s="55">
        <v>108495.38</v>
      </c>
      <c r="H60" s="55"/>
      <c r="I60" s="55">
        <v>15475.27</v>
      </c>
      <c r="J60" s="55">
        <v>27757.510000000002</v>
      </c>
      <c r="K60" s="55"/>
      <c r="L60" s="55"/>
      <c r="M60" s="55">
        <v>87600</v>
      </c>
      <c r="N60" s="55">
        <v>105495</v>
      </c>
      <c r="O60" s="55">
        <v>24044.65</v>
      </c>
      <c r="P60" s="55"/>
      <c r="Q60" s="430"/>
    </row>
    <row r="61" spans="1:18" ht="29" x14ac:dyDescent="0.35">
      <c r="A61" s="427"/>
      <c r="B61" s="395"/>
      <c r="C61" s="34" t="s">
        <v>475</v>
      </c>
      <c r="D61" s="34" t="s">
        <v>20</v>
      </c>
      <c r="E61" s="97">
        <v>2</v>
      </c>
      <c r="F61" s="316">
        <v>112125.2</v>
      </c>
      <c r="G61" s="316">
        <v>22896</v>
      </c>
      <c r="H61" s="316"/>
      <c r="I61" s="316"/>
      <c r="J61" s="316">
        <v>5531.56</v>
      </c>
      <c r="K61" s="316"/>
      <c r="L61" s="316"/>
      <c r="M61" s="316">
        <v>9465</v>
      </c>
      <c r="N61" s="316"/>
      <c r="O61" s="316">
        <v>145.9</v>
      </c>
      <c r="P61" s="316"/>
      <c r="Q61" s="434"/>
    </row>
    <row r="62" spans="1:18" x14ac:dyDescent="0.35">
      <c r="A62" s="427"/>
      <c r="B62" s="407"/>
      <c r="C62" s="23" t="s">
        <v>80</v>
      </c>
      <c r="D62" s="23" t="s">
        <v>20</v>
      </c>
      <c r="E62" s="43">
        <v>29</v>
      </c>
      <c r="F62" s="55">
        <v>1623390.01</v>
      </c>
      <c r="G62" s="55">
        <v>243107.17</v>
      </c>
      <c r="H62" s="55"/>
      <c r="I62" s="55"/>
      <c r="J62" s="55">
        <v>78608.039999999994</v>
      </c>
      <c r="K62" s="55">
        <v>30000</v>
      </c>
      <c r="L62" s="55"/>
      <c r="M62" s="55">
        <v>8615.9699999999993</v>
      </c>
      <c r="N62" s="55"/>
      <c r="O62" s="55">
        <v>32603.69</v>
      </c>
      <c r="P62" s="55"/>
      <c r="Q62" s="430"/>
    </row>
    <row r="63" spans="1:18" ht="15" thickBot="1" x14ac:dyDescent="0.4">
      <c r="A63" s="428"/>
      <c r="B63" s="435" t="s">
        <v>90</v>
      </c>
      <c r="C63" s="436"/>
      <c r="D63" s="436"/>
      <c r="E63" s="436"/>
      <c r="F63" s="436"/>
      <c r="G63" s="436"/>
      <c r="H63" s="436"/>
      <c r="I63" s="436"/>
      <c r="J63" s="436"/>
      <c r="K63" s="436"/>
      <c r="L63" s="436"/>
      <c r="M63" s="436"/>
      <c r="N63" s="436"/>
      <c r="O63" s="436"/>
      <c r="P63" s="436"/>
      <c r="Q63" s="436"/>
    </row>
    <row r="64" spans="1:18" s="16" customFormat="1" ht="14.5" customHeight="1" x14ac:dyDescent="0.35">
      <c r="A64" s="411" t="s">
        <v>397</v>
      </c>
      <c r="B64" s="411">
        <v>2020</v>
      </c>
      <c r="C64" s="28" t="s">
        <v>91</v>
      </c>
      <c r="D64" s="28" t="s">
        <v>92</v>
      </c>
      <c r="E64" s="61">
        <v>3</v>
      </c>
      <c r="F64" s="48">
        <f>199822.81+18063.33</f>
        <v>217886.14</v>
      </c>
      <c r="G64" s="48">
        <v>43577.22</v>
      </c>
      <c r="H64" s="48"/>
      <c r="I64" s="48"/>
      <c r="J64" s="48">
        <f>6128.6+321.5</f>
        <v>6450.1</v>
      </c>
      <c r="K64" s="48"/>
      <c r="L64" s="48">
        <v>12500</v>
      </c>
      <c r="M64" s="48">
        <v>0</v>
      </c>
      <c r="N64" s="48">
        <v>0</v>
      </c>
      <c r="O64" s="48">
        <v>333.83</v>
      </c>
      <c r="P64" s="48">
        <v>3060.41</v>
      </c>
      <c r="Q64" s="48">
        <f>(F64+G64+H64+I64+J64+K64+L64+O64+P64)*19.64%</f>
        <v>55739.83228000001</v>
      </c>
      <c r="R64" s="15"/>
    </row>
    <row r="65" spans="1:18" s="16" customFormat="1" x14ac:dyDescent="0.35">
      <c r="A65" s="376"/>
      <c r="B65" s="376"/>
      <c r="C65" s="24" t="s">
        <v>93</v>
      </c>
      <c r="D65" s="24" t="s">
        <v>42</v>
      </c>
      <c r="E65" s="62">
        <v>20</v>
      </c>
      <c r="F65" s="49">
        <v>850186.25</v>
      </c>
      <c r="G65" s="49">
        <v>163245</v>
      </c>
      <c r="H65" s="49"/>
      <c r="I65" s="49"/>
      <c r="J65" s="49">
        <v>188688.19</v>
      </c>
      <c r="K65" s="49"/>
      <c r="L65" s="49">
        <v>0</v>
      </c>
      <c r="M65" s="49">
        <v>5005</v>
      </c>
      <c r="N65" s="49">
        <v>30030</v>
      </c>
      <c r="O65" s="49">
        <v>254025.66</v>
      </c>
      <c r="P65" s="49">
        <v>94980.38</v>
      </c>
      <c r="Q65" s="49">
        <f t="shared" ref="Q65:Q105" si="0">(F65+G65+H65+I65+J65+K65+L65+O65+P65)*19.64%</f>
        <v>304641.04427200003</v>
      </c>
      <c r="R65" s="15"/>
    </row>
    <row r="66" spans="1:18" s="16" customFormat="1" x14ac:dyDescent="0.35">
      <c r="A66" s="376"/>
      <c r="B66" s="376"/>
      <c r="C66" s="24" t="s">
        <v>94</v>
      </c>
      <c r="D66" s="24" t="s">
        <v>42</v>
      </c>
      <c r="E66" s="62">
        <v>9</v>
      </c>
      <c r="F66" s="49">
        <v>349132.68</v>
      </c>
      <c r="G66" s="49">
        <v>69877.539999999994</v>
      </c>
      <c r="H66" s="49"/>
      <c r="I66" s="49"/>
      <c r="J66" s="49">
        <v>73039.399999999994</v>
      </c>
      <c r="K66" s="49"/>
      <c r="L66" s="49">
        <v>0</v>
      </c>
      <c r="M66" s="49">
        <v>10931</v>
      </c>
      <c r="N66" s="49">
        <v>26235</v>
      </c>
      <c r="O66" s="49">
        <v>107704.16</v>
      </c>
      <c r="P66" s="49">
        <v>31179.77</v>
      </c>
      <c r="Q66" s="49">
        <f t="shared" si="0"/>
        <v>123915.34922000002</v>
      </c>
      <c r="R66" s="15"/>
    </row>
    <row r="67" spans="1:18" s="16" customFormat="1" x14ac:dyDescent="0.35">
      <c r="A67" s="376"/>
      <c r="B67" s="376"/>
      <c r="C67" s="24" t="s">
        <v>95</v>
      </c>
      <c r="D67" s="24" t="s">
        <v>42</v>
      </c>
      <c r="E67" s="62">
        <v>13</v>
      </c>
      <c r="F67" s="49">
        <v>320672.76</v>
      </c>
      <c r="G67" s="49">
        <v>59535.51</v>
      </c>
      <c r="H67" s="49"/>
      <c r="I67" s="49"/>
      <c r="J67" s="49">
        <v>66863.58</v>
      </c>
      <c r="K67" s="49"/>
      <c r="L67" s="49">
        <v>0</v>
      </c>
      <c r="M67" s="49">
        <v>20108</v>
      </c>
      <c r="N67" s="49">
        <v>21367.5</v>
      </c>
      <c r="O67" s="49">
        <v>133577.81</v>
      </c>
      <c r="P67" s="49">
        <v>47715.06</v>
      </c>
      <c r="Q67" s="49">
        <f t="shared" si="0"/>
        <v>123410.83100800001</v>
      </c>
      <c r="R67" s="15"/>
    </row>
    <row r="68" spans="1:18" s="16" customFormat="1" x14ac:dyDescent="0.35">
      <c r="A68" s="376"/>
      <c r="B68" s="376"/>
      <c r="C68" s="24" t="s">
        <v>96</v>
      </c>
      <c r="D68" s="24" t="s">
        <v>42</v>
      </c>
      <c r="E68" s="62">
        <v>4</v>
      </c>
      <c r="F68" s="49">
        <v>130947.39</v>
      </c>
      <c r="G68" s="49">
        <v>19321.669999999998</v>
      </c>
      <c r="H68" s="49"/>
      <c r="I68" s="49"/>
      <c r="J68" s="49">
        <v>28037.200000000001</v>
      </c>
      <c r="K68" s="49"/>
      <c r="L68" s="49">
        <v>0</v>
      </c>
      <c r="M68" s="49">
        <v>9625</v>
      </c>
      <c r="N68" s="49"/>
      <c r="O68" s="49">
        <v>38570.620000000003</v>
      </c>
      <c r="P68" s="49">
        <v>14736.61</v>
      </c>
      <c r="Q68" s="49">
        <f t="shared" si="0"/>
        <v>45488.889436000005</v>
      </c>
      <c r="R68" s="15"/>
    </row>
    <row r="69" spans="1:18" s="16" customFormat="1" ht="29" x14ac:dyDescent="0.35">
      <c r="A69" s="376"/>
      <c r="B69" s="376"/>
      <c r="C69" s="24" t="s">
        <v>97</v>
      </c>
      <c r="D69" s="24" t="s">
        <v>42</v>
      </c>
      <c r="E69" s="62">
        <v>23</v>
      </c>
      <c r="F69" s="49">
        <v>738019.82</v>
      </c>
      <c r="G69" s="49">
        <v>124900.13</v>
      </c>
      <c r="H69" s="49"/>
      <c r="I69" s="49"/>
      <c r="J69" s="49">
        <v>158160.57999999999</v>
      </c>
      <c r="K69" s="49"/>
      <c r="L69" s="49">
        <v>0</v>
      </c>
      <c r="M69" s="49">
        <f>26839</f>
        <v>26839</v>
      </c>
      <c r="N69" s="49">
        <f>53932.5</f>
        <v>53932.5</v>
      </c>
      <c r="O69" s="49">
        <v>201910.92</v>
      </c>
      <c r="P69" s="49">
        <f>18814.34+60220.92+11560.85</f>
        <v>90596.11</v>
      </c>
      <c r="Q69" s="49">
        <f t="shared" si="0"/>
        <v>257988.59678400002</v>
      </c>
      <c r="R69" s="15"/>
    </row>
    <row r="70" spans="1:18" s="16" customFormat="1" ht="15" thickBot="1" x14ac:dyDescent="0.4">
      <c r="A70" s="376"/>
      <c r="B70" s="412"/>
      <c r="C70" s="26" t="s">
        <v>98</v>
      </c>
      <c r="D70" s="26" t="s">
        <v>42</v>
      </c>
      <c r="E70" s="63">
        <v>3</v>
      </c>
      <c r="F70" s="50">
        <v>105554.4</v>
      </c>
      <c r="G70" s="50">
        <v>19521.13</v>
      </c>
      <c r="H70" s="50"/>
      <c r="I70" s="50"/>
      <c r="J70" s="50">
        <v>22947.69</v>
      </c>
      <c r="K70" s="50"/>
      <c r="L70" s="50">
        <v>0</v>
      </c>
      <c r="M70" s="50">
        <v>4675</v>
      </c>
      <c r="N70" s="50"/>
      <c r="O70" s="50">
        <v>27319.4</v>
      </c>
      <c r="P70" s="50">
        <v>19642.009999999998</v>
      </c>
      <c r="Q70" s="50">
        <f t="shared" si="0"/>
        <v>38294.981332000003</v>
      </c>
      <c r="R70" s="15"/>
    </row>
    <row r="71" spans="1:18" s="16" customFormat="1" x14ac:dyDescent="0.35">
      <c r="A71" s="376"/>
      <c r="B71" s="411">
        <v>2021</v>
      </c>
      <c r="C71" s="28" t="s">
        <v>91</v>
      </c>
      <c r="D71" s="28" t="s">
        <v>92</v>
      </c>
      <c r="E71" s="61">
        <v>3</v>
      </c>
      <c r="F71" s="48">
        <v>191602.9</v>
      </c>
      <c r="G71" s="48">
        <v>39486.839999999997</v>
      </c>
      <c r="H71" s="48"/>
      <c r="I71" s="48"/>
      <c r="J71" s="48">
        <v>0</v>
      </c>
      <c r="K71" s="48"/>
      <c r="L71" s="48">
        <v>75562.5</v>
      </c>
      <c r="M71" s="48">
        <v>0</v>
      </c>
      <c r="N71" s="48">
        <v>0</v>
      </c>
      <c r="O71" s="48">
        <v>56416.46</v>
      </c>
      <c r="P71" s="48">
        <v>0</v>
      </c>
      <c r="Q71" s="48">
        <f t="shared" si="0"/>
        <v>71306.692680000007</v>
      </c>
      <c r="R71" s="15"/>
    </row>
    <row r="72" spans="1:18" s="16" customFormat="1" x14ac:dyDescent="0.35">
      <c r="A72" s="376"/>
      <c r="B72" s="376"/>
      <c r="C72" s="24" t="s">
        <v>71</v>
      </c>
      <c r="D72" s="24" t="s">
        <v>42</v>
      </c>
      <c r="E72" s="64">
        <v>20</v>
      </c>
      <c r="F72" s="49">
        <v>782236.79</v>
      </c>
      <c r="G72" s="49">
        <v>148692.85</v>
      </c>
      <c r="H72" s="49"/>
      <c r="I72" s="49"/>
      <c r="J72" s="49">
        <v>226925.31</v>
      </c>
      <c r="K72" s="49">
        <v>0</v>
      </c>
      <c r="L72" s="49">
        <v>0</v>
      </c>
      <c r="M72" s="49">
        <v>38192.5</v>
      </c>
      <c r="N72" s="49">
        <v>31972.5</v>
      </c>
      <c r="O72" s="49">
        <v>318824.08</v>
      </c>
      <c r="P72" s="49">
        <v>104548.762</v>
      </c>
      <c r="Q72" s="49">
        <f t="shared" si="0"/>
        <v>310553.13834880007</v>
      </c>
      <c r="R72" s="17"/>
    </row>
    <row r="73" spans="1:18" s="16" customFormat="1" x14ac:dyDescent="0.35">
      <c r="A73" s="376"/>
      <c r="B73" s="376"/>
      <c r="C73" s="24" t="s">
        <v>94</v>
      </c>
      <c r="D73" s="24" t="s">
        <v>42</v>
      </c>
      <c r="E73" s="62">
        <v>9</v>
      </c>
      <c r="F73" s="49">
        <v>328945.06</v>
      </c>
      <c r="G73" s="49">
        <v>62396.29</v>
      </c>
      <c r="H73" s="49"/>
      <c r="I73" s="49"/>
      <c r="J73" s="49">
        <v>101270.71</v>
      </c>
      <c r="K73" s="49"/>
      <c r="L73" s="49">
        <v>0</v>
      </c>
      <c r="M73" s="49">
        <v>17490</v>
      </c>
      <c r="N73" s="49">
        <v>26235</v>
      </c>
      <c r="O73" s="49">
        <v>154633.78</v>
      </c>
      <c r="P73" s="49">
        <v>33281.64</v>
      </c>
      <c r="Q73" s="49">
        <f t="shared" si="0"/>
        <v>133655.597072</v>
      </c>
      <c r="R73" s="15"/>
    </row>
    <row r="74" spans="1:18" s="16" customFormat="1" x14ac:dyDescent="0.35">
      <c r="A74" s="376"/>
      <c r="B74" s="376"/>
      <c r="C74" s="24" t="s">
        <v>95</v>
      </c>
      <c r="D74" s="24" t="s">
        <v>42</v>
      </c>
      <c r="E74" s="62">
        <v>13</v>
      </c>
      <c r="F74" s="49">
        <v>290697.31</v>
      </c>
      <c r="G74" s="49">
        <v>54256.79</v>
      </c>
      <c r="H74" s="49"/>
      <c r="I74" s="49"/>
      <c r="J74" s="49">
        <v>90599.46</v>
      </c>
      <c r="K74" s="49"/>
      <c r="L74" s="49">
        <v>0</v>
      </c>
      <c r="M74" s="49">
        <v>6820</v>
      </c>
      <c r="N74" s="49">
        <v>0</v>
      </c>
      <c r="O74" s="49">
        <v>146395.89000000001</v>
      </c>
      <c r="P74" s="49">
        <v>50117.189999999995</v>
      </c>
      <c r="Q74" s="49">
        <f t="shared" si="0"/>
        <v>124137.888096</v>
      </c>
      <c r="R74" s="15"/>
    </row>
    <row r="75" spans="1:18" s="16" customFormat="1" x14ac:dyDescent="0.35">
      <c r="A75" s="376"/>
      <c r="B75" s="376"/>
      <c r="C75" s="24" t="s">
        <v>96</v>
      </c>
      <c r="D75" s="24" t="s">
        <v>42</v>
      </c>
      <c r="E75" s="62">
        <v>4</v>
      </c>
      <c r="F75" s="49">
        <v>145068.07999999999</v>
      </c>
      <c r="G75" s="49">
        <v>21747.34</v>
      </c>
      <c r="H75" s="49"/>
      <c r="I75" s="49"/>
      <c r="J75" s="49">
        <v>42333.31</v>
      </c>
      <c r="K75" s="49"/>
      <c r="L75" s="49">
        <v>0</v>
      </c>
      <c r="M75" s="49"/>
      <c r="N75" s="49">
        <v>0</v>
      </c>
      <c r="O75" s="49">
        <v>44653.55</v>
      </c>
      <c r="P75" s="49">
        <v>15144.63</v>
      </c>
      <c r="Q75" s="49">
        <f t="shared" si="0"/>
        <v>52821.173124000001</v>
      </c>
      <c r="R75" s="15"/>
    </row>
    <row r="76" spans="1:18" s="16" customFormat="1" ht="29" x14ac:dyDescent="0.35">
      <c r="A76" s="376"/>
      <c r="B76" s="376"/>
      <c r="C76" s="24" t="s">
        <v>97</v>
      </c>
      <c r="D76" s="24" t="s">
        <v>42</v>
      </c>
      <c r="E76" s="62">
        <v>22</v>
      </c>
      <c r="F76" s="49">
        <v>629681.22</v>
      </c>
      <c r="G76" s="49">
        <v>106182.17</v>
      </c>
      <c r="H76" s="49"/>
      <c r="I76" s="49"/>
      <c r="J76" s="49">
        <v>195044.1</v>
      </c>
      <c r="K76" s="49"/>
      <c r="L76" s="49">
        <v>0</v>
      </c>
      <c r="M76" s="49">
        <v>16572.04</v>
      </c>
      <c r="N76" s="49"/>
      <c r="O76" s="49">
        <v>238133.7</v>
      </c>
      <c r="P76" s="49">
        <v>86904.67</v>
      </c>
      <c r="Q76" s="49">
        <f t="shared" si="0"/>
        <v>246667.76690399999</v>
      </c>
      <c r="R76" s="15"/>
    </row>
    <row r="77" spans="1:18" s="16" customFormat="1" ht="15" thickBot="1" x14ac:dyDescent="0.4">
      <c r="A77" s="376"/>
      <c r="B77" s="412"/>
      <c r="C77" s="26" t="s">
        <v>99</v>
      </c>
      <c r="D77" s="26" t="s">
        <v>42</v>
      </c>
      <c r="E77" s="63">
        <v>3</v>
      </c>
      <c r="F77" s="50">
        <v>102326.96</v>
      </c>
      <c r="G77" s="50">
        <v>19693.080000000002</v>
      </c>
      <c r="H77" s="50"/>
      <c r="I77" s="50"/>
      <c r="J77" s="50">
        <v>30606.33</v>
      </c>
      <c r="K77" s="50"/>
      <c r="L77" s="50">
        <v>0</v>
      </c>
      <c r="M77" s="50">
        <v>21862.5</v>
      </c>
      <c r="N77" s="50"/>
      <c r="O77" s="50">
        <v>41099.129999999997</v>
      </c>
      <c r="P77" s="50">
        <v>21575.919999999998</v>
      </c>
      <c r="Q77" s="50">
        <f t="shared" si="0"/>
        <v>42285.198887999999</v>
      </c>
      <c r="R77" s="15"/>
    </row>
    <row r="78" spans="1:18" s="16" customFormat="1" x14ac:dyDescent="0.35">
      <c r="A78" s="376"/>
      <c r="B78" s="411">
        <v>2022</v>
      </c>
      <c r="C78" s="28" t="s">
        <v>91</v>
      </c>
      <c r="D78" s="28" t="s">
        <v>92</v>
      </c>
      <c r="E78" s="61">
        <v>4</v>
      </c>
      <c r="F78" s="48">
        <v>337023.8</v>
      </c>
      <c r="G78" s="48">
        <v>404428.61</v>
      </c>
      <c r="H78" s="48"/>
      <c r="I78" s="48">
        <v>0</v>
      </c>
      <c r="J78" s="48">
        <v>0</v>
      </c>
      <c r="K78" s="48"/>
      <c r="L78" s="48">
        <v>68756</v>
      </c>
      <c r="M78" s="48">
        <v>0</v>
      </c>
      <c r="N78" s="48"/>
      <c r="O78" s="48">
        <v>105661.51</v>
      </c>
      <c r="P78" s="48">
        <v>5758.08</v>
      </c>
      <c r="Q78" s="48">
        <f t="shared" si="0"/>
        <v>181007.73919999998</v>
      </c>
      <c r="R78" s="15"/>
    </row>
    <row r="79" spans="1:18" s="16" customFormat="1" x14ac:dyDescent="0.35">
      <c r="A79" s="376"/>
      <c r="B79" s="376"/>
      <c r="C79" s="24" t="s">
        <v>71</v>
      </c>
      <c r="D79" s="24" t="s">
        <v>42</v>
      </c>
      <c r="E79" s="64">
        <v>20</v>
      </c>
      <c r="F79" s="49">
        <v>973488.83</v>
      </c>
      <c r="G79" s="49">
        <v>185258.97</v>
      </c>
      <c r="H79" s="49"/>
      <c r="I79" s="49"/>
      <c r="J79" s="49">
        <v>251298.84</v>
      </c>
      <c r="K79" s="49"/>
      <c r="L79" s="49">
        <v>0</v>
      </c>
      <c r="M79" s="49">
        <v>51357.5</v>
      </c>
      <c r="N79" s="49"/>
      <c r="O79" s="49">
        <v>248668.12</v>
      </c>
      <c r="P79" s="49">
        <v>97638.83</v>
      </c>
      <c r="Q79" s="49">
        <f t="shared" si="0"/>
        <v>344947.84507600009</v>
      </c>
      <c r="R79" s="15"/>
    </row>
    <row r="80" spans="1:18" s="16" customFormat="1" x14ac:dyDescent="0.35">
      <c r="A80" s="376"/>
      <c r="B80" s="376"/>
      <c r="C80" s="24" t="s">
        <v>94</v>
      </c>
      <c r="D80" s="24" t="s">
        <v>42</v>
      </c>
      <c r="E80" s="62">
        <v>8</v>
      </c>
      <c r="F80" s="49">
        <v>380335.58</v>
      </c>
      <c r="G80" s="49">
        <v>66861.78</v>
      </c>
      <c r="H80" s="49"/>
      <c r="I80" s="49"/>
      <c r="J80" s="49">
        <v>91975.679999999993</v>
      </c>
      <c r="K80" s="49"/>
      <c r="L80" s="49">
        <v>0</v>
      </c>
      <c r="M80" s="49"/>
      <c r="N80" s="49"/>
      <c r="O80" s="49">
        <v>105066.97</v>
      </c>
      <c r="P80" s="49">
        <v>32546.67</v>
      </c>
      <c r="Q80" s="49">
        <f t="shared" si="0"/>
        <v>132920.90395200002</v>
      </c>
      <c r="R80" s="15"/>
    </row>
    <row r="81" spans="1:18" s="16" customFormat="1" x14ac:dyDescent="0.35">
      <c r="A81" s="376"/>
      <c r="B81" s="376"/>
      <c r="C81" s="24" t="s">
        <v>95</v>
      </c>
      <c r="D81" s="24" t="s">
        <v>42</v>
      </c>
      <c r="E81" s="62">
        <v>14</v>
      </c>
      <c r="F81" s="49">
        <v>367968.62</v>
      </c>
      <c r="G81" s="49">
        <v>70638.899999999994</v>
      </c>
      <c r="H81" s="49"/>
      <c r="I81" s="49"/>
      <c r="J81" s="49">
        <v>91202.46</v>
      </c>
      <c r="K81" s="49"/>
      <c r="L81" s="49">
        <v>0</v>
      </c>
      <c r="M81" s="49">
        <v>47214.09</v>
      </c>
      <c r="N81" s="49">
        <f>35340+34410+27000</f>
        <v>96750</v>
      </c>
      <c r="O81" s="49">
        <v>130960.65</v>
      </c>
      <c r="P81" s="49">
        <v>44769.23</v>
      </c>
      <c r="Q81" s="49">
        <f t="shared" si="0"/>
        <v>138568.02850400002</v>
      </c>
      <c r="R81" s="15"/>
    </row>
    <row r="82" spans="1:18" s="16" customFormat="1" x14ac:dyDescent="0.35">
      <c r="A82" s="376"/>
      <c r="B82" s="376"/>
      <c r="C82" s="24" t="s">
        <v>96</v>
      </c>
      <c r="D82" s="24" t="s">
        <v>42</v>
      </c>
      <c r="E82" s="62">
        <v>4</v>
      </c>
      <c r="F82" s="49">
        <v>183094.79</v>
      </c>
      <c r="G82" s="49">
        <v>28073.08</v>
      </c>
      <c r="H82" s="49"/>
      <c r="I82" s="49"/>
      <c r="J82" s="49">
        <v>48924.37</v>
      </c>
      <c r="K82" s="49"/>
      <c r="L82" s="49">
        <v>0</v>
      </c>
      <c r="M82" s="49"/>
      <c r="N82" s="49">
        <v>0</v>
      </c>
      <c r="O82" s="49">
        <v>40238.26</v>
      </c>
      <c r="P82" s="49">
        <v>16660.84</v>
      </c>
      <c r="Q82" s="49">
        <f t="shared" si="0"/>
        <v>62257.099176000011</v>
      </c>
      <c r="R82" s="15"/>
    </row>
    <row r="83" spans="1:18" s="16" customFormat="1" ht="29" x14ac:dyDescent="0.35">
      <c r="A83" s="376"/>
      <c r="B83" s="376"/>
      <c r="C83" s="24" t="s">
        <v>97</v>
      </c>
      <c r="D83" s="24" t="s">
        <v>42</v>
      </c>
      <c r="E83" s="62">
        <v>22</v>
      </c>
      <c r="F83" s="49">
        <v>838281.11</v>
      </c>
      <c r="G83" s="49">
        <v>147372.20000000001</v>
      </c>
      <c r="H83" s="49"/>
      <c r="I83" s="49"/>
      <c r="J83" s="49">
        <v>207913.83</v>
      </c>
      <c r="K83" s="49"/>
      <c r="L83" s="49">
        <v>0</v>
      </c>
      <c r="M83" s="49">
        <v>25242.5</v>
      </c>
      <c r="N83" s="49">
        <v>32250</v>
      </c>
      <c r="O83" s="49">
        <v>242456.34</v>
      </c>
      <c r="P83" s="49">
        <v>82751.66</v>
      </c>
      <c r="Q83" s="49">
        <f t="shared" si="0"/>
        <v>298287.43749600003</v>
      </c>
      <c r="R83" s="15"/>
    </row>
    <row r="84" spans="1:18" s="16" customFormat="1" ht="15" thickBot="1" x14ac:dyDescent="0.4">
      <c r="A84" s="376"/>
      <c r="B84" s="412"/>
      <c r="C84" s="26" t="s">
        <v>99</v>
      </c>
      <c r="D84" s="26" t="s">
        <v>42</v>
      </c>
      <c r="E84" s="63">
        <v>3</v>
      </c>
      <c r="F84" s="50">
        <v>85389.36</v>
      </c>
      <c r="G84" s="50">
        <v>16209.66</v>
      </c>
      <c r="H84" s="50"/>
      <c r="I84" s="50"/>
      <c r="J84" s="50">
        <v>14240.23</v>
      </c>
      <c r="K84" s="50"/>
      <c r="L84" s="50">
        <v>0</v>
      </c>
      <c r="M84" s="50"/>
      <c r="N84" s="50">
        <v>33600</v>
      </c>
      <c r="O84" s="50">
        <v>28724.54</v>
      </c>
      <c r="P84" s="50">
        <v>21799.68</v>
      </c>
      <c r="Q84" s="50">
        <f t="shared" si="0"/>
        <v>32673.785508000004</v>
      </c>
      <c r="R84" s="15"/>
    </row>
    <row r="85" spans="1:18" s="16" customFormat="1" x14ac:dyDescent="0.35">
      <c r="A85" s="376"/>
      <c r="B85" s="411">
        <v>2023</v>
      </c>
      <c r="C85" s="28" t="s">
        <v>91</v>
      </c>
      <c r="D85" s="28" t="s">
        <v>92</v>
      </c>
      <c r="E85" s="61">
        <v>4</v>
      </c>
      <c r="F85" s="48">
        <v>400066.46</v>
      </c>
      <c r="G85" s="48">
        <v>79795.06</v>
      </c>
      <c r="H85" s="48"/>
      <c r="I85" s="48">
        <v>0</v>
      </c>
      <c r="J85" s="48">
        <v>0</v>
      </c>
      <c r="K85" s="48"/>
      <c r="L85" s="48">
        <v>113000</v>
      </c>
      <c r="M85" s="48">
        <v>38322</v>
      </c>
      <c r="N85" s="48"/>
      <c r="O85" s="48">
        <v>125212.42</v>
      </c>
      <c r="P85" s="48"/>
      <c r="Q85" s="48">
        <f t="shared" si="0"/>
        <v>141029.72181600003</v>
      </c>
      <c r="R85" s="15"/>
    </row>
    <row r="86" spans="1:18" s="16" customFormat="1" x14ac:dyDescent="0.35">
      <c r="A86" s="376"/>
      <c r="B86" s="376"/>
      <c r="C86" s="24" t="s">
        <v>71</v>
      </c>
      <c r="D86" s="24" t="s">
        <v>42</v>
      </c>
      <c r="E86" s="64">
        <v>20</v>
      </c>
      <c r="F86" s="49">
        <v>1055689.03</v>
      </c>
      <c r="G86" s="49">
        <v>201224.49</v>
      </c>
      <c r="H86" s="49"/>
      <c r="I86" s="49"/>
      <c r="J86" s="49">
        <v>351780.78</v>
      </c>
      <c r="K86" s="49"/>
      <c r="L86" s="49">
        <v>0</v>
      </c>
      <c r="M86" s="49">
        <v>46043.3</v>
      </c>
      <c r="N86" s="49"/>
      <c r="O86" s="49">
        <v>336053.95</v>
      </c>
      <c r="P86" s="49">
        <v>135404.89000000001</v>
      </c>
      <c r="Q86" s="49">
        <f t="shared" si="0"/>
        <v>408542.07669600006</v>
      </c>
      <c r="R86" s="15"/>
    </row>
    <row r="87" spans="1:18" s="16" customFormat="1" x14ac:dyDescent="0.35">
      <c r="A87" s="376"/>
      <c r="B87" s="376"/>
      <c r="C87" s="24" t="s">
        <v>94</v>
      </c>
      <c r="D87" s="24" t="s">
        <v>42</v>
      </c>
      <c r="E87" s="62">
        <v>8</v>
      </c>
      <c r="F87" s="49">
        <v>446846.36</v>
      </c>
      <c r="G87" s="49">
        <v>79831.92</v>
      </c>
      <c r="H87" s="49"/>
      <c r="I87" s="49"/>
      <c r="J87" s="49">
        <v>154077.39000000001</v>
      </c>
      <c r="K87" s="49"/>
      <c r="L87" s="49">
        <v>0</v>
      </c>
      <c r="M87" s="49">
        <v>37760.629999999997</v>
      </c>
      <c r="N87" s="49"/>
      <c r="O87" s="49">
        <v>139263.73000000001</v>
      </c>
      <c r="P87" s="49">
        <v>44272.19</v>
      </c>
      <c r="Q87" s="49">
        <f t="shared" si="0"/>
        <v>169746.86827600002</v>
      </c>
      <c r="R87" s="15"/>
    </row>
    <row r="88" spans="1:18" s="16" customFormat="1" x14ac:dyDescent="0.35">
      <c r="A88" s="376"/>
      <c r="B88" s="376"/>
      <c r="C88" s="24" t="s">
        <v>95</v>
      </c>
      <c r="D88" s="24" t="s">
        <v>42</v>
      </c>
      <c r="E88" s="62">
        <v>10</v>
      </c>
      <c r="F88" s="49">
        <v>477073.73</v>
      </c>
      <c r="G88" s="49">
        <v>82379.81</v>
      </c>
      <c r="H88" s="49"/>
      <c r="I88" s="49"/>
      <c r="J88" s="49">
        <v>193132.84</v>
      </c>
      <c r="K88" s="49"/>
      <c r="L88" s="49">
        <v>0</v>
      </c>
      <c r="M88" s="49">
        <v>0</v>
      </c>
      <c r="N88" s="49">
        <v>0</v>
      </c>
      <c r="O88" s="49">
        <v>183406.96</v>
      </c>
      <c r="P88" s="49">
        <v>52961.29</v>
      </c>
      <c r="Q88" s="49">
        <f t="shared" si="0"/>
        <v>194230.68933200001</v>
      </c>
      <c r="R88" s="15"/>
    </row>
    <row r="89" spans="1:18" s="16" customFormat="1" x14ac:dyDescent="0.35">
      <c r="A89" s="376"/>
      <c r="B89" s="376"/>
      <c r="C89" s="24" t="s">
        <v>96</v>
      </c>
      <c r="D89" s="24" t="s">
        <v>42</v>
      </c>
      <c r="E89" s="62">
        <v>4</v>
      </c>
      <c r="F89" s="49">
        <v>230072.22</v>
      </c>
      <c r="G89" s="49">
        <v>31405.42</v>
      </c>
      <c r="H89" s="49"/>
      <c r="I89" s="49"/>
      <c r="J89" s="49">
        <v>82604.5</v>
      </c>
      <c r="K89" s="49"/>
      <c r="L89" s="49">
        <v>0</v>
      </c>
      <c r="M89" s="49">
        <v>8186.25</v>
      </c>
      <c r="N89" s="49">
        <v>0</v>
      </c>
      <c r="O89" s="49">
        <v>72310.929999999993</v>
      </c>
      <c r="P89" s="49">
        <v>21824.31</v>
      </c>
      <c r="Q89" s="49">
        <f t="shared" si="0"/>
        <v>86065.893432000012</v>
      </c>
      <c r="R89" s="15"/>
    </row>
    <row r="90" spans="1:18" s="16" customFormat="1" ht="29" x14ac:dyDescent="0.35">
      <c r="A90" s="376"/>
      <c r="B90" s="376"/>
      <c r="C90" s="24" t="s">
        <v>100</v>
      </c>
      <c r="D90" s="24" t="s">
        <v>42</v>
      </c>
      <c r="E90" s="62">
        <v>20</v>
      </c>
      <c r="F90" s="49">
        <v>846141.19</v>
      </c>
      <c r="G90" s="49">
        <v>139509.88</v>
      </c>
      <c r="H90" s="49"/>
      <c r="I90" s="49"/>
      <c r="J90" s="49">
        <v>316379.27</v>
      </c>
      <c r="K90" s="49"/>
      <c r="L90" s="49">
        <v>0</v>
      </c>
      <c r="M90" s="49">
        <v>4611.87</v>
      </c>
      <c r="N90" s="49">
        <v>37192.5</v>
      </c>
      <c r="O90" s="49">
        <v>279261.28999999998</v>
      </c>
      <c r="P90" s="49">
        <v>107458.77</v>
      </c>
      <c r="Q90" s="49">
        <f t="shared" si="0"/>
        <v>331670.57855999999</v>
      </c>
      <c r="R90" s="15"/>
    </row>
    <row r="91" spans="1:18" s="16" customFormat="1" ht="15" thickBot="1" x14ac:dyDescent="0.4">
      <c r="A91" s="376"/>
      <c r="B91" s="412"/>
      <c r="C91" s="26" t="s">
        <v>99</v>
      </c>
      <c r="D91" s="26" t="s">
        <v>42</v>
      </c>
      <c r="E91" s="63">
        <v>3</v>
      </c>
      <c r="F91" s="50">
        <v>148043.25</v>
      </c>
      <c r="G91" s="50">
        <v>23660.49</v>
      </c>
      <c r="H91" s="50"/>
      <c r="I91" s="50"/>
      <c r="J91" s="50">
        <v>51032.74</v>
      </c>
      <c r="K91" s="50"/>
      <c r="L91" s="50">
        <v>0</v>
      </c>
      <c r="M91" s="50">
        <v>35282.47</v>
      </c>
      <c r="N91" s="50"/>
      <c r="O91" s="50">
        <v>46018.09</v>
      </c>
      <c r="P91" s="50">
        <v>23865.32</v>
      </c>
      <c r="Q91" s="50">
        <f t="shared" si="0"/>
        <v>57470.546395999998</v>
      </c>
      <c r="R91" s="15"/>
    </row>
    <row r="92" spans="1:18" s="16" customFormat="1" x14ac:dyDescent="0.35">
      <c r="A92" s="376"/>
      <c r="B92" s="411">
        <v>2024</v>
      </c>
      <c r="C92" s="28" t="s">
        <v>91</v>
      </c>
      <c r="D92" s="28" t="s">
        <v>92</v>
      </c>
      <c r="E92" s="61">
        <v>4</v>
      </c>
      <c r="F92" s="48">
        <v>463216.81</v>
      </c>
      <c r="G92" s="48">
        <v>90908.22</v>
      </c>
      <c r="H92" s="48"/>
      <c r="I92" s="48">
        <v>4625.92</v>
      </c>
      <c r="J92" s="48"/>
      <c r="K92" s="48"/>
      <c r="L92" s="48">
        <v>43200</v>
      </c>
      <c r="M92" s="48">
        <v>42860</v>
      </c>
      <c r="N92" s="48"/>
      <c r="O92" s="48">
        <v>122354.65</v>
      </c>
      <c r="P92" s="48"/>
      <c r="Q92" s="48">
        <f t="shared" si="0"/>
        <v>142253.61984000003</v>
      </c>
      <c r="R92" s="15"/>
    </row>
    <row r="93" spans="1:18" s="16" customFormat="1" x14ac:dyDescent="0.35">
      <c r="A93" s="376"/>
      <c r="B93" s="376"/>
      <c r="C93" s="24" t="s">
        <v>71</v>
      </c>
      <c r="D93" s="24" t="s">
        <v>42</v>
      </c>
      <c r="E93" s="64">
        <v>19</v>
      </c>
      <c r="F93" s="49">
        <v>1293179.47</v>
      </c>
      <c r="G93" s="49">
        <v>249401.33</v>
      </c>
      <c r="H93" s="49"/>
      <c r="I93" s="49">
        <v>61515.61</v>
      </c>
      <c r="J93" s="49">
        <v>328352.42</v>
      </c>
      <c r="K93" s="49">
        <v>11291.14</v>
      </c>
      <c r="L93" s="49">
        <v>0</v>
      </c>
      <c r="M93" s="49">
        <v>85560.63</v>
      </c>
      <c r="N93" s="49"/>
      <c r="O93" s="49">
        <v>366809.74</v>
      </c>
      <c r="P93" s="49">
        <v>145913.41</v>
      </c>
      <c r="Q93" s="49">
        <f t="shared" si="0"/>
        <v>482449.35676800006</v>
      </c>
      <c r="R93" s="15"/>
    </row>
    <row r="94" spans="1:18" s="16" customFormat="1" x14ac:dyDescent="0.35">
      <c r="A94" s="376"/>
      <c r="B94" s="376"/>
      <c r="C94" s="24" t="s">
        <v>101</v>
      </c>
      <c r="D94" s="24" t="s">
        <v>42</v>
      </c>
      <c r="E94" s="62">
        <v>8</v>
      </c>
      <c r="F94" s="49">
        <v>517950.73</v>
      </c>
      <c r="G94" s="49">
        <v>93934.43</v>
      </c>
      <c r="H94" s="49"/>
      <c r="I94" s="49"/>
      <c r="J94" s="49">
        <v>120277.35</v>
      </c>
      <c r="K94" s="49">
        <v>2430</v>
      </c>
      <c r="L94" s="49">
        <v>0</v>
      </c>
      <c r="M94" s="49">
        <v>10970.63</v>
      </c>
      <c r="N94" s="49"/>
      <c r="O94" s="49">
        <v>161496.74</v>
      </c>
      <c r="P94" s="49">
        <v>50292.46</v>
      </c>
      <c r="Q94" s="49">
        <f t="shared" si="0"/>
        <v>185869.36784399999</v>
      </c>
      <c r="R94" s="15"/>
    </row>
    <row r="95" spans="1:18" s="16" customFormat="1" x14ac:dyDescent="0.35">
      <c r="A95" s="376"/>
      <c r="B95" s="376"/>
      <c r="C95" s="24" t="s">
        <v>95</v>
      </c>
      <c r="D95" s="24" t="s">
        <v>42</v>
      </c>
      <c r="E95" s="62">
        <v>13</v>
      </c>
      <c r="F95" s="49">
        <v>706009.04</v>
      </c>
      <c r="G95" s="49">
        <v>113518.74</v>
      </c>
      <c r="H95" s="49"/>
      <c r="I95" s="49"/>
      <c r="J95" s="49">
        <v>203305.49</v>
      </c>
      <c r="K95" s="49"/>
      <c r="L95" s="49">
        <v>0</v>
      </c>
      <c r="M95" s="49">
        <v>53239.65</v>
      </c>
      <c r="N95" s="49">
        <v>0</v>
      </c>
      <c r="O95" s="49">
        <v>207515.69</v>
      </c>
      <c r="P95" s="49">
        <v>63007.7</v>
      </c>
      <c r="Q95" s="49">
        <f t="shared" si="0"/>
        <v>254015.248024</v>
      </c>
      <c r="R95" s="15"/>
    </row>
    <row r="96" spans="1:18" s="16" customFormat="1" x14ac:dyDescent="0.35">
      <c r="A96" s="376"/>
      <c r="B96" s="376"/>
      <c r="C96" s="24" t="s">
        <v>96</v>
      </c>
      <c r="D96" s="24" t="s">
        <v>42</v>
      </c>
      <c r="E96" s="62">
        <v>4</v>
      </c>
      <c r="F96" s="49">
        <v>240586.02</v>
      </c>
      <c r="G96" s="49">
        <v>33238.85</v>
      </c>
      <c r="H96" s="49"/>
      <c r="I96" s="49"/>
      <c r="J96" s="49">
        <v>59413.85</v>
      </c>
      <c r="K96" s="49"/>
      <c r="L96" s="49">
        <v>0</v>
      </c>
      <c r="M96" s="49"/>
      <c r="N96" s="49">
        <v>0</v>
      </c>
      <c r="O96" s="49">
        <v>68039.33</v>
      </c>
      <c r="P96" s="49">
        <v>22913.94</v>
      </c>
      <c r="Q96" s="49">
        <f t="shared" si="0"/>
        <v>83311.306836000003</v>
      </c>
      <c r="R96" s="15"/>
    </row>
    <row r="97" spans="1:18" s="16" customFormat="1" ht="29" x14ac:dyDescent="0.35">
      <c r="A97" s="376"/>
      <c r="B97" s="376"/>
      <c r="C97" s="24" t="s">
        <v>100</v>
      </c>
      <c r="D97" s="24" t="s">
        <v>42</v>
      </c>
      <c r="E97" s="62">
        <v>20</v>
      </c>
      <c r="F97" s="49">
        <v>1192605.51</v>
      </c>
      <c r="G97" s="49">
        <v>192743.06</v>
      </c>
      <c r="H97" s="49"/>
      <c r="I97" s="49"/>
      <c r="J97" s="49">
        <v>407530.28</v>
      </c>
      <c r="K97" s="49"/>
      <c r="L97" s="49">
        <v>0</v>
      </c>
      <c r="M97" s="49">
        <v>78500.33</v>
      </c>
      <c r="N97" s="49"/>
      <c r="O97" s="49">
        <v>346567.41</v>
      </c>
      <c r="P97" s="49">
        <v>124437.63</v>
      </c>
      <c r="Q97" s="49">
        <f t="shared" si="0"/>
        <v>444626.79599600006</v>
      </c>
      <c r="R97" s="15"/>
    </row>
    <row r="98" spans="1:18" s="16" customFormat="1" ht="15" thickBot="1" x14ac:dyDescent="0.4">
      <c r="A98" s="376"/>
      <c r="B98" s="412"/>
      <c r="C98" s="26" t="s">
        <v>99</v>
      </c>
      <c r="D98" s="26" t="s">
        <v>42</v>
      </c>
      <c r="E98" s="63">
        <v>3</v>
      </c>
      <c r="F98" s="50">
        <v>184957.54</v>
      </c>
      <c r="G98" s="50">
        <v>29187.38</v>
      </c>
      <c r="H98" s="50"/>
      <c r="I98" s="50"/>
      <c r="J98" s="50">
        <v>53611.81</v>
      </c>
      <c r="K98" s="50"/>
      <c r="L98" s="50">
        <v>0</v>
      </c>
      <c r="M98" s="50"/>
      <c r="N98" s="50"/>
      <c r="O98" s="50">
        <v>61649.71</v>
      </c>
      <c r="P98" s="50">
        <v>26140.78</v>
      </c>
      <c r="Q98" s="50">
        <f t="shared" si="0"/>
        <v>69829.474008000005</v>
      </c>
      <c r="R98" s="15"/>
    </row>
    <row r="99" spans="1:18" s="16" customFormat="1" x14ac:dyDescent="0.35">
      <c r="A99" s="376"/>
      <c r="B99" s="376">
        <v>2025</v>
      </c>
      <c r="C99" s="30" t="s">
        <v>91</v>
      </c>
      <c r="D99" s="30" t="s">
        <v>92</v>
      </c>
      <c r="E99" s="65">
        <v>4</v>
      </c>
      <c r="F99" s="66">
        <v>279186.28999999998</v>
      </c>
      <c r="G99" s="66">
        <v>56218.64</v>
      </c>
      <c r="H99" s="66"/>
      <c r="I99" s="66">
        <v>13672.28</v>
      </c>
      <c r="J99" s="66">
        <v>0</v>
      </c>
      <c r="K99" s="66"/>
      <c r="L99" s="66">
        <v>107000</v>
      </c>
      <c r="M99" s="66">
        <v>0</v>
      </c>
      <c r="N99" s="66"/>
      <c r="O99" s="66">
        <v>82408.600000000006</v>
      </c>
      <c r="P99" s="66"/>
      <c r="Q99" s="66">
        <f t="shared" si="0"/>
        <v>105758.61308400003</v>
      </c>
      <c r="R99" s="15"/>
    </row>
    <row r="100" spans="1:18" s="16" customFormat="1" x14ac:dyDescent="0.35">
      <c r="A100" s="376"/>
      <c r="B100" s="376"/>
      <c r="C100" s="24" t="s">
        <v>71</v>
      </c>
      <c r="D100" s="24" t="s">
        <v>42</v>
      </c>
      <c r="E100" s="64">
        <v>19</v>
      </c>
      <c r="F100" s="49">
        <v>1079780.18</v>
      </c>
      <c r="G100" s="49">
        <v>203577.7</v>
      </c>
      <c r="H100" s="49"/>
      <c r="I100" s="49">
        <v>47293.93</v>
      </c>
      <c r="J100" s="49">
        <v>127448.62</v>
      </c>
      <c r="K100" s="49">
        <v>11839.19</v>
      </c>
      <c r="L100" s="49">
        <v>0</v>
      </c>
      <c r="M100" s="49">
        <v>52938.64</v>
      </c>
      <c r="N100" s="49">
        <v>106548</v>
      </c>
      <c r="O100" s="49">
        <v>424007.01</v>
      </c>
      <c r="P100" s="49">
        <v>173161.33</v>
      </c>
      <c r="Q100" s="49">
        <f t="shared" si="0"/>
        <v>405980.00334399997</v>
      </c>
      <c r="R100" s="15"/>
    </row>
    <row r="101" spans="1:18" s="16" customFormat="1" x14ac:dyDescent="0.35">
      <c r="A101" s="376"/>
      <c r="B101" s="376"/>
      <c r="C101" s="24" t="s">
        <v>101</v>
      </c>
      <c r="D101" s="24" t="s">
        <v>42</v>
      </c>
      <c r="E101" s="62">
        <v>8</v>
      </c>
      <c r="F101" s="49">
        <v>384344.78</v>
      </c>
      <c r="G101" s="49">
        <v>70552.19</v>
      </c>
      <c r="H101" s="49"/>
      <c r="I101" s="49"/>
      <c r="J101" s="49">
        <v>45429.75</v>
      </c>
      <c r="K101" s="49">
        <v>2187</v>
      </c>
      <c r="L101" s="49">
        <v>0</v>
      </c>
      <c r="M101" s="49">
        <v>16220.16</v>
      </c>
      <c r="N101" s="49"/>
      <c r="O101" s="49">
        <v>107800.27</v>
      </c>
      <c r="P101" s="49">
        <v>58568.86</v>
      </c>
      <c r="Q101" s="49">
        <f t="shared" si="0"/>
        <v>131368.59174</v>
      </c>
      <c r="R101" s="15"/>
    </row>
    <row r="102" spans="1:18" s="16" customFormat="1" x14ac:dyDescent="0.35">
      <c r="A102" s="376"/>
      <c r="B102" s="376"/>
      <c r="C102" s="24" t="s">
        <v>95</v>
      </c>
      <c r="D102" s="24" t="s">
        <v>42</v>
      </c>
      <c r="E102" s="62">
        <v>14</v>
      </c>
      <c r="F102" s="49">
        <v>592100.27</v>
      </c>
      <c r="G102" s="49">
        <v>104190.38</v>
      </c>
      <c r="H102" s="49"/>
      <c r="I102" s="49"/>
      <c r="J102" s="49">
        <v>73110.100000000006</v>
      </c>
      <c r="K102" s="49"/>
      <c r="L102" s="49">
        <v>0</v>
      </c>
      <c r="M102" s="49">
        <v>0</v>
      </c>
      <c r="N102" s="49">
        <v>0</v>
      </c>
      <c r="O102" s="49">
        <v>240855.9</v>
      </c>
      <c r="P102" s="49">
        <f>80746.23+5327.03</f>
        <v>86073.26</v>
      </c>
      <c r="Q102" s="49">
        <f t="shared" si="0"/>
        <v>215319.19432400001</v>
      </c>
      <c r="R102" s="15"/>
    </row>
    <row r="103" spans="1:18" s="16" customFormat="1" x14ac:dyDescent="0.35">
      <c r="A103" s="376"/>
      <c r="B103" s="376"/>
      <c r="C103" s="24" t="s">
        <v>96</v>
      </c>
      <c r="D103" s="24" t="s">
        <v>42</v>
      </c>
      <c r="E103" s="62">
        <v>4</v>
      </c>
      <c r="F103" s="49">
        <v>254142.38</v>
      </c>
      <c r="G103" s="49">
        <v>34628.129999999997</v>
      </c>
      <c r="H103" s="49"/>
      <c r="I103" s="49"/>
      <c r="J103" s="49">
        <v>30006.37</v>
      </c>
      <c r="K103" s="49"/>
      <c r="L103" s="49">
        <v>0</v>
      </c>
      <c r="M103" s="49">
        <v>25906.32</v>
      </c>
      <c r="N103" s="49">
        <v>0</v>
      </c>
      <c r="O103" s="49">
        <v>81774.67</v>
      </c>
      <c r="P103" s="49">
        <v>29231.97</v>
      </c>
      <c r="Q103" s="49">
        <f t="shared" si="0"/>
        <v>84409.483328000017</v>
      </c>
      <c r="R103" s="15"/>
    </row>
    <row r="104" spans="1:18" s="16" customFormat="1" ht="29" x14ac:dyDescent="0.35">
      <c r="A104" s="376"/>
      <c r="B104" s="376"/>
      <c r="C104" s="24" t="s">
        <v>100</v>
      </c>
      <c r="D104" s="24" t="s">
        <v>42</v>
      </c>
      <c r="E104" s="62">
        <v>20</v>
      </c>
      <c r="F104" s="49">
        <v>1163079.3500000001</v>
      </c>
      <c r="G104" s="49">
        <v>190290.46</v>
      </c>
      <c r="H104" s="49"/>
      <c r="I104" s="49"/>
      <c r="J104" s="49">
        <v>136121.95000000001</v>
      </c>
      <c r="K104" s="49"/>
      <c r="L104" s="49">
        <v>0</v>
      </c>
      <c r="M104" s="49">
        <v>21133.86</v>
      </c>
      <c r="N104" s="49">
        <v>101114.64</v>
      </c>
      <c r="O104" s="49">
        <v>391653.8</v>
      </c>
      <c r="P104" s="49">
        <v>151417.66</v>
      </c>
      <c r="Q104" s="49">
        <f t="shared" si="0"/>
        <v>399195.41640800005</v>
      </c>
      <c r="R104" s="15"/>
    </row>
    <row r="105" spans="1:18" s="16" customFormat="1" ht="15" thickBot="1" x14ac:dyDescent="0.4">
      <c r="A105" s="412"/>
      <c r="B105" s="412"/>
      <c r="C105" s="26" t="s">
        <v>99</v>
      </c>
      <c r="D105" s="26" t="s">
        <v>42</v>
      </c>
      <c r="E105" s="63">
        <v>3</v>
      </c>
      <c r="F105" s="50">
        <v>115257.87</v>
      </c>
      <c r="G105" s="50">
        <v>22691.22</v>
      </c>
      <c r="H105" s="50"/>
      <c r="I105" s="50"/>
      <c r="J105" s="50">
        <v>13349.99</v>
      </c>
      <c r="K105" s="50"/>
      <c r="L105" s="50">
        <v>0</v>
      </c>
      <c r="M105" s="50">
        <v>12165.12</v>
      </c>
      <c r="N105" s="50"/>
      <c r="O105" s="50">
        <v>44523.9</v>
      </c>
      <c r="P105" s="50">
        <v>30675.02</v>
      </c>
      <c r="Q105" s="50">
        <f t="shared" si="0"/>
        <v>44484.207199999997</v>
      </c>
      <c r="R105" s="15"/>
    </row>
    <row r="106" spans="1:18" x14ac:dyDescent="0.35">
      <c r="A106" s="406" t="s">
        <v>405</v>
      </c>
      <c r="B106" s="406">
        <v>2020</v>
      </c>
      <c r="C106" s="27" t="s">
        <v>76</v>
      </c>
      <c r="D106" s="27" t="s">
        <v>102</v>
      </c>
      <c r="E106" s="47">
        <v>3</v>
      </c>
      <c r="F106" s="67">
        <v>267000</v>
      </c>
      <c r="G106" s="67">
        <v>53400</v>
      </c>
      <c r="H106" s="67"/>
      <c r="I106" s="67"/>
      <c r="J106" s="67"/>
      <c r="K106" s="67"/>
      <c r="L106" s="67">
        <v>60300</v>
      </c>
      <c r="M106" s="68">
        <v>15300</v>
      </c>
      <c r="N106" s="67"/>
      <c r="O106" s="67"/>
      <c r="P106" s="67"/>
      <c r="Q106" s="67">
        <v>68131.149999999994</v>
      </c>
    </row>
    <row r="107" spans="1:18" ht="31" customHeight="1" x14ac:dyDescent="0.35">
      <c r="A107" s="407"/>
      <c r="B107" s="407"/>
      <c r="C107" s="23" t="s">
        <v>78</v>
      </c>
      <c r="D107" s="23" t="s">
        <v>20</v>
      </c>
      <c r="E107" s="43">
        <v>3</v>
      </c>
      <c r="F107" s="69">
        <v>136546.16</v>
      </c>
      <c r="G107" s="69">
        <v>26014.15</v>
      </c>
      <c r="H107" s="69"/>
      <c r="I107" s="69"/>
      <c r="J107" s="69">
        <v>44764</v>
      </c>
      <c r="K107" s="69"/>
      <c r="L107" s="69"/>
      <c r="M107" s="70"/>
      <c r="N107" s="69"/>
      <c r="O107" s="69"/>
      <c r="P107" s="69">
        <v>17043.080000000002</v>
      </c>
      <c r="Q107" s="69">
        <v>43030.09</v>
      </c>
    </row>
    <row r="108" spans="1:18" x14ac:dyDescent="0.35">
      <c r="A108" s="407"/>
      <c r="B108" s="407"/>
      <c r="C108" s="23" t="s">
        <v>80</v>
      </c>
      <c r="D108" s="23" t="s">
        <v>20</v>
      </c>
      <c r="E108" s="43">
        <v>13</v>
      </c>
      <c r="F108" s="69">
        <v>491554.05</v>
      </c>
      <c r="G108" s="69">
        <v>58087.75</v>
      </c>
      <c r="H108" s="69"/>
      <c r="I108" s="69"/>
      <c r="J108" s="69">
        <v>120845.5</v>
      </c>
      <c r="K108" s="69"/>
      <c r="L108" s="69"/>
      <c r="M108" s="70">
        <v>3195</v>
      </c>
      <c r="N108" s="69"/>
      <c r="O108" s="69"/>
      <c r="P108" s="69">
        <v>45990.39</v>
      </c>
      <c r="Q108" s="69">
        <v>125921.24</v>
      </c>
    </row>
    <row r="109" spans="1:18" x14ac:dyDescent="0.35">
      <c r="A109" s="407"/>
      <c r="B109" s="407"/>
      <c r="C109" s="23" t="s">
        <v>103</v>
      </c>
      <c r="D109" s="23" t="s">
        <v>20</v>
      </c>
      <c r="E109" s="43">
        <v>4</v>
      </c>
      <c r="F109" s="69">
        <v>185340</v>
      </c>
      <c r="G109" s="69">
        <v>32706.3</v>
      </c>
      <c r="H109" s="69"/>
      <c r="I109" s="69"/>
      <c r="J109" s="69">
        <v>62446</v>
      </c>
      <c r="K109" s="69"/>
      <c r="L109" s="69"/>
      <c r="M109" s="69"/>
      <c r="N109" s="69"/>
      <c r="O109" s="69"/>
      <c r="P109" s="69">
        <v>18373.740000000002</v>
      </c>
      <c r="Q109" s="69">
        <v>58198.53</v>
      </c>
    </row>
    <row r="110" spans="1:18" ht="15" thickBot="1" x14ac:dyDescent="0.4">
      <c r="A110" s="407"/>
      <c r="B110" s="408"/>
      <c r="C110" s="25" t="s">
        <v>51</v>
      </c>
      <c r="D110" s="25" t="s">
        <v>20</v>
      </c>
      <c r="E110" s="45">
        <v>3</v>
      </c>
      <c r="F110" s="71">
        <v>87690</v>
      </c>
      <c r="G110" s="71">
        <v>16873.2</v>
      </c>
      <c r="H110" s="71"/>
      <c r="I110" s="71"/>
      <c r="J110" s="71">
        <v>19944</v>
      </c>
      <c r="K110" s="71"/>
      <c r="L110" s="71"/>
      <c r="M110" s="71"/>
      <c r="N110" s="71">
        <v>21816</v>
      </c>
      <c r="O110" s="71"/>
      <c r="P110" s="71">
        <v>10658.28</v>
      </c>
      <c r="Q110" s="71">
        <v>22496.17</v>
      </c>
    </row>
    <row r="111" spans="1:18" x14ac:dyDescent="0.35">
      <c r="A111" s="407"/>
      <c r="B111" s="406">
        <v>2021</v>
      </c>
      <c r="C111" s="27" t="s">
        <v>76</v>
      </c>
      <c r="D111" s="27" t="s">
        <v>102</v>
      </c>
      <c r="E111" s="47">
        <v>3</v>
      </c>
      <c r="F111" s="67">
        <v>246210</v>
      </c>
      <c r="G111" s="67">
        <v>49242</v>
      </c>
      <c r="H111" s="67"/>
      <c r="I111" s="67"/>
      <c r="J111" s="67"/>
      <c r="K111" s="67"/>
      <c r="L111" s="72">
        <v>80100</v>
      </c>
      <c r="M111" s="67">
        <v>41580</v>
      </c>
      <c r="N111" s="67">
        <v>49896</v>
      </c>
      <c r="O111" s="67"/>
      <c r="P111" s="67"/>
      <c r="Q111" s="67">
        <v>71619.48</v>
      </c>
    </row>
    <row r="112" spans="1:18" ht="27.5" customHeight="1" x14ac:dyDescent="0.35">
      <c r="A112" s="407"/>
      <c r="B112" s="407"/>
      <c r="C112" s="23" t="s">
        <v>78</v>
      </c>
      <c r="D112" s="23" t="s">
        <v>20</v>
      </c>
      <c r="E112" s="43">
        <v>3</v>
      </c>
      <c r="F112" s="69">
        <v>180775.8</v>
      </c>
      <c r="G112" s="69">
        <v>29810.720000000001</v>
      </c>
      <c r="H112" s="69"/>
      <c r="I112" s="69"/>
      <c r="J112" s="69">
        <v>53762.96</v>
      </c>
      <c r="K112" s="69"/>
      <c r="L112" s="69"/>
      <c r="M112" s="69"/>
      <c r="N112" s="69"/>
      <c r="O112" s="69"/>
      <c r="P112" s="69">
        <v>21731.279999999999</v>
      </c>
      <c r="Q112" s="69">
        <v>56338.27</v>
      </c>
    </row>
    <row r="113" spans="1:17" x14ac:dyDescent="0.35">
      <c r="A113" s="407"/>
      <c r="B113" s="407"/>
      <c r="C113" s="23" t="s">
        <v>80</v>
      </c>
      <c r="D113" s="23" t="s">
        <v>20</v>
      </c>
      <c r="E113" s="43">
        <v>10</v>
      </c>
      <c r="F113" s="69">
        <v>438000</v>
      </c>
      <c r="G113" s="69">
        <v>54841.4</v>
      </c>
      <c r="H113" s="69"/>
      <c r="I113" s="69"/>
      <c r="J113" s="69">
        <v>88076</v>
      </c>
      <c r="K113" s="69"/>
      <c r="L113" s="69"/>
      <c r="M113" s="69"/>
      <c r="N113" s="69"/>
      <c r="O113" s="69"/>
      <c r="P113" s="69">
        <v>45338.12</v>
      </c>
      <c r="Q113" s="69">
        <v>117485.35</v>
      </c>
    </row>
    <row r="114" spans="1:17" x14ac:dyDescent="0.35">
      <c r="A114" s="407"/>
      <c r="B114" s="407"/>
      <c r="C114" s="23" t="s">
        <v>103</v>
      </c>
      <c r="D114" s="23" t="s">
        <v>20</v>
      </c>
      <c r="E114" s="43">
        <v>4</v>
      </c>
      <c r="F114" s="69">
        <v>187170</v>
      </c>
      <c r="G114" s="69">
        <v>33878.199999999997</v>
      </c>
      <c r="H114" s="69"/>
      <c r="I114" s="69"/>
      <c r="J114" s="69">
        <v>48062</v>
      </c>
      <c r="K114" s="69"/>
      <c r="L114" s="69"/>
      <c r="M114" s="69">
        <v>5052</v>
      </c>
      <c r="N114" s="69"/>
      <c r="O114" s="69"/>
      <c r="P114" s="69">
        <v>23077.43</v>
      </c>
      <c r="Q114" s="69">
        <v>57461.03</v>
      </c>
    </row>
    <row r="115" spans="1:17" ht="15" thickBot="1" x14ac:dyDescent="0.4">
      <c r="A115" s="407"/>
      <c r="B115" s="418"/>
      <c r="C115" s="35" t="s">
        <v>51</v>
      </c>
      <c r="D115" s="35" t="s">
        <v>20</v>
      </c>
      <c r="E115" s="98">
        <v>2</v>
      </c>
      <c r="F115" s="317">
        <v>58800</v>
      </c>
      <c r="G115" s="317">
        <v>11424</v>
      </c>
      <c r="H115" s="317"/>
      <c r="I115" s="317"/>
      <c r="J115" s="317">
        <v>7840</v>
      </c>
      <c r="K115" s="317"/>
      <c r="L115" s="317"/>
      <c r="M115" s="317">
        <v>15939</v>
      </c>
      <c r="N115" s="317">
        <v>20160</v>
      </c>
      <c r="O115" s="317"/>
      <c r="P115" s="317">
        <v>9704</v>
      </c>
      <c r="Q115" s="317">
        <v>16046.52</v>
      </c>
    </row>
    <row r="116" spans="1:17" x14ac:dyDescent="0.35">
      <c r="A116" s="407"/>
      <c r="B116" s="406">
        <v>2022</v>
      </c>
      <c r="C116" s="27" t="s">
        <v>76</v>
      </c>
      <c r="D116" s="27" t="s">
        <v>102</v>
      </c>
      <c r="E116" s="47">
        <v>3</v>
      </c>
      <c r="F116" s="67">
        <v>333352.15000000002</v>
      </c>
      <c r="G116" s="67">
        <v>56665.69</v>
      </c>
      <c r="H116" s="67"/>
      <c r="I116" s="67"/>
      <c r="J116" s="67"/>
      <c r="K116" s="67"/>
      <c r="L116" s="72">
        <v>70922</v>
      </c>
      <c r="M116" s="67"/>
      <c r="N116" s="67"/>
      <c r="O116" s="67"/>
      <c r="P116" s="67">
        <v>6646.11</v>
      </c>
      <c r="Q116" s="67">
        <v>87224.41</v>
      </c>
    </row>
    <row r="117" spans="1:17" ht="28" customHeight="1" x14ac:dyDescent="0.35">
      <c r="A117" s="407"/>
      <c r="B117" s="407"/>
      <c r="C117" s="23" t="s">
        <v>78</v>
      </c>
      <c r="D117" s="23" t="s">
        <v>20</v>
      </c>
      <c r="E117" s="43">
        <v>3</v>
      </c>
      <c r="F117" s="69">
        <v>257400</v>
      </c>
      <c r="G117" s="69">
        <v>47586</v>
      </c>
      <c r="H117" s="69"/>
      <c r="I117" s="69"/>
      <c r="J117" s="69">
        <v>83215</v>
      </c>
      <c r="K117" s="69"/>
      <c r="L117" s="69"/>
      <c r="M117" s="69"/>
      <c r="N117" s="69"/>
      <c r="O117" s="69"/>
      <c r="P117" s="69">
        <v>21272.38</v>
      </c>
      <c r="Q117" s="69">
        <v>80209.119999999995</v>
      </c>
    </row>
    <row r="118" spans="1:17" x14ac:dyDescent="0.35">
      <c r="A118" s="407"/>
      <c r="B118" s="407"/>
      <c r="C118" s="23" t="s">
        <v>80</v>
      </c>
      <c r="D118" s="23" t="s">
        <v>20</v>
      </c>
      <c r="E118" s="43">
        <v>13</v>
      </c>
      <c r="F118" s="69">
        <v>678635.86</v>
      </c>
      <c r="G118" s="69">
        <v>66585.210000000006</v>
      </c>
      <c r="H118" s="69"/>
      <c r="I118" s="69"/>
      <c r="J118" s="69">
        <v>151129</v>
      </c>
      <c r="K118" s="69"/>
      <c r="L118" s="69"/>
      <c r="M118" s="69"/>
      <c r="N118" s="69"/>
      <c r="O118" s="69"/>
      <c r="P118" s="69">
        <v>50595.41</v>
      </c>
      <c r="Q118" s="69">
        <v>184621.67</v>
      </c>
    </row>
    <row r="119" spans="1:17" ht="15" thickBot="1" x14ac:dyDescent="0.4">
      <c r="A119" s="407"/>
      <c r="B119" s="407"/>
      <c r="C119" s="23" t="s">
        <v>103</v>
      </c>
      <c r="D119" s="23" t="s">
        <v>20</v>
      </c>
      <c r="E119" s="43">
        <v>6</v>
      </c>
      <c r="F119" s="69">
        <v>345820</v>
      </c>
      <c r="G119" s="69">
        <v>54215.7</v>
      </c>
      <c r="H119" s="69"/>
      <c r="I119" s="69"/>
      <c r="J119" s="69">
        <v>88616</v>
      </c>
      <c r="K119" s="69"/>
      <c r="L119" s="69"/>
      <c r="M119" s="69">
        <v>4614.2299999999996</v>
      </c>
      <c r="N119" s="69"/>
      <c r="O119" s="69"/>
      <c r="P119" s="69">
        <v>27075.74</v>
      </c>
      <c r="Q119" s="69">
        <v>98878.06</v>
      </c>
    </row>
    <row r="120" spans="1:17" x14ac:dyDescent="0.35">
      <c r="A120" s="407"/>
      <c r="B120" s="406">
        <v>2023</v>
      </c>
      <c r="C120" s="27" t="s">
        <v>76</v>
      </c>
      <c r="D120" s="27" t="s">
        <v>102</v>
      </c>
      <c r="E120" s="47">
        <v>3</v>
      </c>
      <c r="F120" s="72">
        <v>222741.82</v>
      </c>
      <c r="G120" s="67">
        <v>39955.160000000003</v>
      </c>
      <c r="H120" s="67"/>
      <c r="I120" s="67"/>
      <c r="J120" s="67"/>
      <c r="K120" s="67"/>
      <c r="L120" s="72">
        <v>31680</v>
      </c>
      <c r="M120" s="67"/>
      <c r="N120" s="67"/>
      <c r="O120" s="67">
        <v>2242</v>
      </c>
      <c r="P120" s="67">
        <v>1621.38</v>
      </c>
      <c r="Q120" s="67">
        <v>59157.33</v>
      </c>
    </row>
    <row r="121" spans="1:17" ht="29" customHeight="1" x14ac:dyDescent="0.35">
      <c r="A121" s="407"/>
      <c r="B121" s="407"/>
      <c r="C121" s="23" t="s">
        <v>78</v>
      </c>
      <c r="D121" s="23" t="s">
        <v>20</v>
      </c>
      <c r="E121" s="43">
        <v>3</v>
      </c>
      <c r="F121" s="69">
        <v>271440</v>
      </c>
      <c r="G121" s="69">
        <v>50941.599999999999</v>
      </c>
      <c r="H121" s="69"/>
      <c r="I121" s="69"/>
      <c r="J121" s="69">
        <v>87254</v>
      </c>
      <c r="K121" s="69"/>
      <c r="L121" s="69"/>
      <c r="M121" s="69">
        <v>12960</v>
      </c>
      <c r="N121" s="69"/>
      <c r="O121" s="69">
        <v>3363</v>
      </c>
      <c r="P121" s="69"/>
      <c r="Q121" s="69">
        <v>86439.09</v>
      </c>
    </row>
    <row r="122" spans="1:17" x14ac:dyDescent="0.35">
      <c r="A122" s="407"/>
      <c r="B122" s="407"/>
      <c r="C122" s="23" t="s">
        <v>80</v>
      </c>
      <c r="D122" s="23" t="s">
        <v>20</v>
      </c>
      <c r="E122" s="43">
        <v>15</v>
      </c>
      <c r="F122" s="69">
        <v>734805.5</v>
      </c>
      <c r="G122" s="69">
        <v>84507.12</v>
      </c>
      <c r="H122" s="69"/>
      <c r="I122" s="69"/>
      <c r="J122" s="69">
        <v>242525.5</v>
      </c>
      <c r="K122" s="69"/>
      <c r="L122" s="69"/>
      <c r="M122" s="73">
        <v>6120</v>
      </c>
      <c r="N122" s="73"/>
      <c r="O122" s="73">
        <v>12331</v>
      </c>
      <c r="P122" s="69">
        <v>77004.53</v>
      </c>
      <c r="Q122" s="69">
        <v>232227.4</v>
      </c>
    </row>
    <row r="123" spans="1:17" ht="15" thickBot="1" x14ac:dyDescent="0.4">
      <c r="A123" s="407"/>
      <c r="B123" s="407"/>
      <c r="C123" s="23" t="s">
        <v>103</v>
      </c>
      <c r="D123" s="23" t="s">
        <v>20</v>
      </c>
      <c r="E123" s="43">
        <v>6</v>
      </c>
      <c r="F123" s="69">
        <v>398960.47</v>
      </c>
      <c r="G123" s="69">
        <v>66894.19</v>
      </c>
      <c r="H123" s="69"/>
      <c r="I123" s="69"/>
      <c r="J123" s="69">
        <v>143875</v>
      </c>
      <c r="K123" s="69"/>
      <c r="L123" s="69"/>
      <c r="M123" s="69"/>
      <c r="N123" s="69"/>
      <c r="O123" s="69">
        <v>6726</v>
      </c>
      <c r="P123" s="69">
        <v>39986.839999999997</v>
      </c>
      <c r="Q123" s="69">
        <v>126833.62</v>
      </c>
    </row>
    <row r="124" spans="1:17" x14ac:dyDescent="0.35">
      <c r="A124" s="407"/>
      <c r="B124" s="417">
        <v>2024</v>
      </c>
      <c r="C124" s="33" t="s">
        <v>76</v>
      </c>
      <c r="D124" s="33" t="s">
        <v>102</v>
      </c>
      <c r="E124" s="96">
        <v>2</v>
      </c>
      <c r="F124" s="318">
        <v>100000</v>
      </c>
      <c r="G124" s="319">
        <v>20000</v>
      </c>
      <c r="H124" s="319"/>
      <c r="I124" s="319"/>
      <c r="J124" s="319"/>
      <c r="K124" s="319"/>
      <c r="L124" s="319"/>
      <c r="M124" s="319"/>
      <c r="N124" s="319"/>
      <c r="O124" s="319">
        <v>47952.959999999999</v>
      </c>
      <c r="P124" s="319"/>
      <c r="Q124" s="318">
        <v>39194.11</v>
      </c>
    </row>
    <row r="125" spans="1:17" ht="30.5" customHeight="1" x14ac:dyDescent="0.35">
      <c r="A125" s="407"/>
      <c r="B125" s="407"/>
      <c r="C125" s="23" t="s">
        <v>78</v>
      </c>
      <c r="D125" s="23" t="s">
        <v>20</v>
      </c>
      <c r="E125" s="43">
        <v>3</v>
      </c>
      <c r="F125" s="69">
        <v>335400</v>
      </c>
      <c r="G125" s="69">
        <v>63695</v>
      </c>
      <c r="H125" s="69"/>
      <c r="I125" s="69">
        <v>4800</v>
      </c>
      <c r="J125" s="69">
        <v>102867</v>
      </c>
      <c r="K125" s="69"/>
      <c r="L125" s="69"/>
      <c r="M125" s="69"/>
      <c r="N125" s="69"/>
      <c r="O125" s="69"/>
      <c r="P125" s="69">
        <v>33895.81</v>
      </c>
      <c r="Q125" s="69">
        <v>99494.03</v>
      </c>
    </row>
    <row r="126" spans="1:17" x14ac:dyDescent="0.35">
      <c r="A126" s="407"/>
      <c r="B126" s="407"/>
      <c r="C126" s="23" t="s">
        <v>80</v>
      </c>
      <c r="D126" s="23" t="s">
        <v>20</v>
      </c>
      <c r="E126" s="43">
        <v>14</v>
      </c>
      <c r="F126" s="69">
        <v>1074042.25</v>
      </c>
      <c r="G126" s="69">
        <v>143457.82999999999</v>
      </c>
      <c r="H126" s="69"/>
      <c r="I126" s="69">
        <v>25252.18</v>
      </c>
      <c r="J126" s="74">
        <v>277318.3</v>
      </c>
      <c r="K126" s="69"/>
      <c r="L126" s="69"/>
      <c r="M126" s="69">
        <v>7672.05</v>
      </c>
      <c r="N126" s="69"/>
      <c r="O126" s="69"/>
      <c r="P126" s="69">
        <v>98103.03</v>
      </c>
      <c r="Q126" s="69">
        <v>315408.3</v>
      </c>
    </row>
    <row r="127" spans="1:17" x14ac:dyDescent="0.35">
      <c r="A127" s="407"/>
      <c r="B127" s="364"/>
      <c r="C127" s="23" t="s">
        <v>103</v>
      </c>
      <c r="D127" s="23" t="s">
        <v>20</v>
      </c>
      <c r="E127" s="43">
        <v>6</v>
      </c>
      <c r="F127" s="69">
        <v>484500</v>
      </c>
      <c r="G127" s="69">
        <v>83175.5</v>
      </c>
      <c r="H127" s="69"/>
      <c r="I127" s="69"/>
      <c r="J127" s="69">
        <v>189589.5</v>
      </c>
      <c r="K127" s="69">
        <v>14000</v>
      </c>
      <c r="L127" s="69"/>
      <c r="M127" s="69">
        <v>7680</v>
      </c>
      <c r="N127" s="69"/>
      <c r="O127" s="69"/>
      <c r="P127" s="69">
        <v>50160.52</v>
      </c>
      <c r="Q127" s="69">
        <v>157636.37</v>
      </c>
    </row>
    <row r="128" spans="1:17" x14ac:dyDescent="0.35">
      <c r="A128" s="407"/>
      <c r="B128" s="395">
        <v>2025</v>
      </c>
      <c r="C128" s="36" t="s">
        <v>76</v>
      </c>
      <c r="D128" s="36" t="s">
        <v>102</v>
      </c>
      <c r="E128" s="102">
        <v>2</v>
      </c>
      <c r="F128" s="320">
        <v>296780</v>
      </c>
      <c r="G128" s="320">
        <v>58607.199999999997</v>
      </c>
      <c r="H128" s="320"/>
      <c r="I128" s="320">
        <v>19800</v>
      </c>
      <c r="J128" s="320">
        <v>6864</v>
      </c>
      <c r="K128" s="320"/>
      <c r="L128" s="321"/>
      <c r="M128" s="320">
        <v>12206</v>
      </c>
      <c r="N128" s="320"/>
      <c r="O128" s="320"/>
      <c r="P128" s="320">
        <v>10990.87</v>
      </c>
      <c r="Q128" s="320">
        <v>73588.89</v>
      </c>
    </row>
    <row r="129" spans="1:17" ht="29.5" customHeight="1" x14ac:dyDescent="0.35">
      <c r="A129" s="407"/>
      <c r="B129" s="407"/>
      <c r="C129" s="23" t="s">
        <v>78</v>
      </c>
      <c r="D129" s="23" t="s">
        <v>20</v>
      </c>
      <c r="E129" s="43">
        <v>3</v>
      </c>
      <c r="F129" s="69">
        <v>293698.56</v>
      </c>
      <c r="G129" s="69">
        <v>56702.51</v>
      </c>
      <c r="H129" s="69"/>
      <c r="I129" s="69">
        <v>8800</v>
      </c>
      <c r="J129" s="69">
        <v>40484.93</v>
      </c>
      <c r="K129" s="69"/>
      <c r="L129" s="69"/>
      <c r="M129" s="73">
        <v>25875</v>
      </c>
      <c r="N129" s="73">
        <v>77625</v>
      </c>
      <c r="O129" s="69"/>
      <c r="P129" s="69">
        <v>39931.35</v>
      </c>
      <c r="Q129" s="69">
        <v>87425.9</v>
      </c>
    </row>
    <row r="130" spans="1:17" x14ac:dyDescent="0.35">
      <c r="A130" s="407"/>
      <c r="B130" s="407"/>
      <c r="C130" s="23" t="s">
        <v>80</v>
      </c>
      <c r="D130" s="23" t="s">
        <v>20</v>
      </c>
      <c r="E130" s="43">
        <v>15</v>
      </c>
      <c r="F130" s="69">
        <v>915836.9</v>
      </c>
      <c r="G130" s="69">
        <v>104919.41</v>
      </c>
      <c r="H130" s="69"/>
      <c r="I130" s="69">
        <v>12800</v>
      </c>
      <c r="J130" s="69">
        <v>114686.35</v>
      </c>
      <c r="K130" s="69">
        <v>7749.76</v>
      </c>
      <c r="L130" s="69"/>
      <c r="M130" s="69">
        <v>8125</v>
      </c>
      <c r="N130" s="69"/>
      <c r="O130" s="69">
        <v>14317.76</v>
      </c>
      <c r="P130" s="69">
        <v>95609.52</v>
      </c>
      <c r="Q130" s="69">
        <v>242511.47</v>
      </c>
    </row>
    <row r="131" spans="1:17" ht="15" thickBot="1" x14ac:dyDescent="0.4">
      <c r="A131" s="407"/>
      <c r="B131" s="407"/>
      <c r="C131" s="23" t="s">
        <v>103</v>
      </c>
      <c r="D131" s="23" t="s">
        <v>20</v>
      </c>
      <c r="E131" s="43">
        <v>6</v>
      </c>
      <c r="F131" s="69">
        <v>484321.38</v>
      </c>
      <c r="G131" s="69">
        <v>85124.93</v>
      </c>
      <c r="H131" s="74"/>
      <c r="I131" s="74">
        <v>8342.7199999999993</v>
      </c>
      <c r="J131" s="69">
        <v>58516.07</v>
      </c>
      <c r="K131" s="69">
        <v>1599.36</v>
      </c>
      <c r="L131" s="69"/>
      <c r="M131" s="69"/>
      <c r="N131" s="69"/>
      <c r="O131" s="69"/>
      <c r="P131" s="69">
        <v>64073.95</v>
      </c>
      <c r="Q131" s="69">
        <v>125411.12</v>
      </c>
    </row>
    <row r="132" spans="1:17" x14ac:dyDescent="0.35">
      <c r="A132" s="406" t="s">
        <v>398</v>
      </c>
      <c r="B132" s="406">
        <v>2020</v>
      </c>
      <c r="C132" s="27" t="s">
        <v>76</v>
      </c>
      <c r="D132" s="27" t="s">
        <v>20</v>
      </c>
      <c r="E132" s="47">
        <v>3</v>
      </c>
      <c r="F132" s="47">
        <v>226565.77</v>
      </c>
      <c r="G132" s="47">
        <v>45907.98</v>
      </c>
      <c r="H132" s="47">
        <v>0</v>
      </c>
      <c r="I132" s="47">
        <v>0</v>
      </c>
      <c r="J132" s="47">
        <v>47409</v>
      </c>
      <c r="K132" s="47">
        <v>0</v>
      </c>
      <c r="L132" s="47">
        <v>47409</v>
      </c>
      <c r="M132" s="47"/>
      <c r="N132" s="47">
        <v>0</v>
      </c>
      <c r="O132" s="75">
        <v>32965.990000000005</v>
      </c>
      <c r="P132" s="47">
        <v>0</v>
      </c>
      <c r="Q132" s="47">
        <v>74043.41</v>
      </c>
    </row>
    <row r="133" spans="1:17" ht="29.5" customHeight="1" x14ac:dyDescent="0.35">
      <c r="A133" s="407"/>
      <c r="B133" s="407"/>
      <c r="C133" s="23" t="s">
        <v>78</v>
      </c>
      <c r="D133" s="23" t="s">
        <v>20</v>
      </c>
      <c r="E133" s="43">
        <v>10</v>
      </c>
      <c r="F133" s="43">
        <v>476988.55</v>
      </c>
      <c r="G133" s="43">
        <v>96309.64</v>
      </c>
      <c r="H133" s="43">
        <v>0</v>
      </c>
      <c r="I133" s="43">
        <v>0</v>
      </c>
      <c r="J133" s="43">
        <v>163638</v>
      </c>
      <c r="K133" s="43">
        <v>0</v>
      </c>
      <c r="L133" s="43">
        <v>16050</v>
      </c>
      <c r="M133" s="43">
        <v>17154.650000000001</v>
      </c>
      <c r="N133" s="43">
        <v>0</v>
      </c>
      <c r="O133" s="43">
        <v>28860.11</v>
      </c>
      <c r="P133" s="43">
        <v>54464.85</v>
      </c>
      <c r="Q133" s="43">
        <v>166404.17000000004</v>
      </c>
    </row>
    <row r="134" spans="1:17" x14ac:dyDescent="0.35">
      <c r="A134" s="407"/>
      <c r="B134" s="407"/>
      <c r="C134" s="23" t="s">
        <v>80</v>
      </c>
      <c r="D134" s="23" t="s">
        <v>20</v>
      </c>
      <c r="E134" s="43">
        <v>10</v>
      </c>
      <c r="F134" s="43">
        <v>11406.11</v>
      </c>
      <c r="G134" s="43">
        <v>71408.08</v>
      </c>
      <c r="H134" s="43">
        <v>0</v>
      </c>
      <c r="I134" s="43">
        <v>0</v>
      </c>
      <c r="J134" s="43">
        <v>119992</v>
      </c>
      <c r="K134" s="43">
        <v>98.81</v>
      </c>
      <c r="L134" s="43">
        <v>6700</v>
      </c>
      <c r="M134" s="43">
        <v>10270.200000000001</v>
      </c>
      <c r="N134" s="43">
        <v>0</v>
      </c>
      <c r="O134" s="43">
        <v>114117.13</v>
      </c>
      <c r="P134" s="43">
        <v>44838.87</v>
      </c>
      <c r="Q134" s="43">
        <v>110785.03</v>
      </c>
    </row>
    <row r="135" spans="1:17" x14ac:dyDescent="0.35">
      <c r="A135" s="407"/>
      <c r="B135" s="407"/>
      <c r="C135" s="23" t="s">
        <v>103</v>
      </c>
      <c r="D135" s="23" t="s">
        <v>20</v>
      </c>
      <c r="E135" s="43">
        <v>15</v>
      </c>
      <c r="F135" s="43">
        <v>573655.54</v>
      </c>
      <c r="G135" s="43">
        <v>96302.6</v>
      </c>
      <c r="H135" s="43">
        <v>0</v>
      </c>
      <c r="I135" s="43">
        <v>0</v>
      </c>
      <c r="J135" s="43">
        <v>192775</v>
      </c>
      <c r="K135" s="43">
        <v>87.87</v>
      </c>
      <c r="L135" s="43">
        <v>7500</v>
      </c>
      <c r="M135" s="43">
        <v>6637.8</v>
      </c>
      <c r="N135" s="43">
        <v>0</v>
      </c>
      <c r="O135" s="43">
        <v>50348.85</v>
      </c>
      <c r="P135" s="43">
        <v>64205.58</v>
      </c>
      <c r="Q135" s="43">
        <v>187705.20000000004</v>
      </c>
    </row>
    <row r="136" spans="1:17" ht="15" thickBot="1" x14ac:dyDescent="0.4">
      <c r="A136" s="407"/>
      <c r="B136" s="408"/>
      <c r="C136" s="25" t="s">
        <v>51</v>
      </c>
      <c r="D136" s="25" t="s">
        <v>20</v>
      </c>
      <c r="E136" s="45">
        <v>5</v>
      </c>
      <c r="F136" s="45">
        <v>168565.14</v>
      </c>
      <c r="G136" s="45">
        <v>34098.6</v>
      </c>
      <c r="H136" s="45">
        <v>0</v>
      </c>
      <c r="I136" s="45">
        <v>0</v>
      </c>
      <c r="J136" s="45">
        <v>54900</v>
      </c>
      <c r="K136" s="45">
        <v>0</v>
      </c>
      <c r="L136" s="45">
        <v>0</v>
      </c>
      <c r="M136" s="45">
        <v>0</v>
      </c>
      <c r="N136" s="45">
        <v>0</v>
      </c>
      <c r="O136" s="45">
        <v>22317.78</v>
      </c>
      <c r="P136" s="45">
        <v>19416.63</v>
      </c>
      <c r="Q136" s="45">
        <v>54568.28</v>
      </c>
    </row>
    <row r="137" spans="1:17" x14ac:dyDescent="0.35">
      <c r="A137" s="407"/>
      <c r="B137" s="406">
        <v>2021</v>
      </c>
      <c r="C137" s="27" t="s">
        <v>76</v>
      </c>
      <c r="D137" s="27" t="s">
        <v>20</v>
      </c>
      <c r="E137" s="47">
        <v>3</v>
      </c>
      <c r="F137" s="47">
        <v>254000.97</v>
      </c>
      <c r="G137" s="47">
        <v>49764.6</v>
      </c>
      <c r="H137" s="47">
        <v>0</v>
      </c>
      <c r="I137" s="47">
        <v>0</v>
      </c>
      <c r="J137" s="47">
        <v>28472</v>
      </c>
      <c r="K137" s="47">
        <v>0</v>
      </c>
      <c r="L137" s="47">
        <v>95100</v>
      </c>
      <c r="M137" s="47">
        <v>0</v>
      </c>
      <c r="N137" s="47">
        <v>0</v>
      </c>
      <c r="O137" s="75">
        <v>3159.16</v>
      </c>
      <c r="P137" s="47">
        <v>0</v>
      </c>
      <c r="Q137" s="47">
        <v>79010.510000000009</v>
      </c>
    </row>
    <row r="138" spans="1:17" ht="29.5" customHeight="1" x14ac:dyDescent="0.35">
      <c r="A138" s="407"/>
      <c r="B138" s="407"/>
      <c r="C138" s="23" t="s">
        <v>78</v>
      </c>
      <c r="D138" s="23" t="s">
        <v>20</v>
      </c>
      <c r="E138" s="43">
        <v>10</v>
      </c>
      <c r="F138" s="43">
        <v>479817.26</v>
      </c>
      <c r="G138" s="43">
        <v>99438.95</v>
      </c>
      <c r="H138" s="43">
        <v>0</v>
      </c>
      <c r="I138" s="43">
        <v>0</v>
      </c>
      <c r="J138" s="43">
        <v>92159</v>
      </c>
      <c r="K138" s="43">
        <v>125.13</v>
      </c>
      <c r="L138" s="43">
        <v>13900</v>
      </c>
      <c r="M138" s="43">
        <v>4586.63</v>
      </c>
      <c r="N138" s="43"/>
      <c r="O138" s="43">
        <v>22566.51</v>
      </c>
      <c r="P138" s="43">
        <v>65412.71</v>
      </c>
      <c r="Q138" s="43">
        <v>147437.47999999998</v>
      </c>
    </row>
    <row r="139" spans="1:17" x14ac:dyDescent="0.35">
      <c r="A139" s="407"/>
      <c r="B139" s="407"/>
      <c r="C139" s="23" t="s">
        <v>80</v>
      </c>
      <c r="D139" s="23" t="s">
        <v>20</v>
      </c>
      <c r="E139" s="43">
        <v>10</v>
      </c>
      <c r="F139" s="43">
        <v>418995.61</v>
      </c>
      <c r="G139" s="43">
        <v>76879.289999999994</v>
      </c>
      <c r="H139" s="43">
        <v>0</v>
      </c>
      <c r="I139" s="43">
        <v>0</v>
      </c>
      <c r="J139" s="43">
        <v>83034</v>
      </c>
      <c r="K139" s="43">
        <v>71.5</v>
      </c>
      <c r="L139" s="43">
        <v>10300</v>
      </c>
      <c r="M139" s="43">
        <v>0</v>
      </c>
      <c r="N139" s="43">
        <v>0</v>
      </c>
      <c r="O139" s="43">
        <v>35906.19</v>
      </c>
      <c r="P139" s="43">
        <v>45842.45</v>
      </c>
      <c r="Q139" s="43">
        <v>119595.48</v>
      </c>
    </row>
    <row r="140" spans="1:17" x14ac:dyDescent="0.35">
      <c r="A140" s="407"/>
      <c r="B140" s="407"/>
      <c r="C140" s="23" t="s">
        <v>103</v>
      </c>
      <c r="D140" s="23" t="s">
        <v>20</v>
      </c>
      <c r="E140" s="43">
        <v>16</v>
      </c>
      <c r="F140" s="43">
        <v>547886.97</v>
      </c>
      <c r="G140" s="43">
        <v>97482.91</v>
      </c>
      <c r="H140" s="43">
        <v>0</v>
      </c>
      <c r="I140" s="43">
        <v>0</v>
      </c>
      <c r="J140" s="43">
        <v>108021</v>
      </c>
      <c r="K140" s="43">
        <v>117.65</v>
      </c>
      <c r="L140" s="43">
        <v>4800</v>
      </c>
      <c r="M140" s="43">
        <v>36160.400000000001</v>
      </c>
      <c r="N140" s="43">
        <v>61611.6</v>
      </c>
      <c r="O140" s="43">
        <v>33995.119999999995</v>
      </c>
      <c r="P140" s="43">
        <v>75590.36</v>
      </c>
      <c r="Q140" s="43">
        <v>164786.25999999998</v>
      </c>
    </row>
    <row r="141" spans="1:17" ht="15" thickBot="1" x14ac:dyDescent="0.4">
      <c r="A141" s="407"/>
      <c r="B141" s="408"/>
      <c r="C141" s="25" t="s">
        <v>51</v>
      </c>
      <c r="D141" s="25" t="s">
        <v>20</v>
      </c>
      <c r="E141" s="45">
        <v>5</v>
      </c>
      <c r="F141" s="45">
        <v>169381.21</v>
      </c>
      <c r="G141" s="45">
        <v>35482.120000000003</v>
      </c>
      <c r="H141" s="45">
        <v>0</v>
      </c>
      <c r="I141" s="45">
        <v>0</v>
      </c>
      <c r="J141" s="45">
        <v>32099</v>
      </c>
      <c r="K141" s="45">
        <v>0</v>
      </c>
      <c r="L141" s="45">
        <v>1500</v>
      </c>
      <c r="M141" s="45">
        <v>0</v>
      </c>
      <c r="N141" s="45">
        <v>0</v>
      </c>
      <c r="O141" s="45">
        <v>6298.26</v>
      </c>
      <c r="P141" s="45">
        <v>22394.400000000001</v>
      </c>
      <c r="Q141" s="45">
        <v>49425.799999999996</v>
      </c>
    </row>
    <row r="142" spans="1:17" x14ac:dyDescent="0.35">
      <c r="A142" s="407"/>
      <c r="B142" s="406">
        <v>2022</v>
      </c>
      <c r="C142" s="27" t="s">
        <v>76</v>
      </c>
      <c r="D142" s="27" t="s">
        <v>20</v>
      </c>
      <c r="E142" s="47">
        <v>3</v>
      </c>
      <c r="F142" s="47">
        <v>322104.71000000002</v>
      </c>
      <c r="G142" s="47">
        <v>58690.75</v>
      </c>
      <c r="H142" s="47">
        <v>0</v>
      </c>
      <c r="I142" s="47">
        <v>0</v>
      </c>
      <c r="J142" s="47">
        <v>28382.59</v>
      </c>
      <c r="K142" s="47">
        <v>0</v>
      </c>
      <c r="L142" s="47">
        <v>86139</v>
      </c>
      <c r="M142" s="47">
        <v>33033.4</v>
      </c>
      <c r="N142" s="47">
        <v>0</v>
      </c>
      <c r="O142" s="75">
        <v>14368.67</v>
      </c>
      <c r="P142" s="47">
        <v>0</v>
      </c>
      <c r="Q142" s="47">
        <v>89861.200000000012</v>
      </c>
    </row>
    <row r="143" spans="1:17" ht="29.5" customHeight="1" x14ac:dyDescent="0.35">
      <c r="A143" s="407"/>
      <c r="B143" s="407"/>
      <c r="C143" s="23" t="s">
        <v>78</v>
      </c>
      <c r="D143" s="23" t="s">
        <v>20</v>
      </c>
      <c r="E143" s="43">
        <v>10</v>
      </c>
      <c r="F143" s="43">
        <v>600182.1</v>
      </c>
      <c r="G143" s="43">
        <v>113737.8</v>
      </c>
      <c r="H143" s="43">
        <v>0</v>
      </c>
      <c r="I143" s="43">
        <v>0</v>
      </c>
      <c r="J143" s="43">
        <v>91452.64</v>
      </c>
      <c r="K143" s="43">
        <v>44.36</v>
      </c>
      <c r="L143" s="43">
        <v>9350</v>
      </c>
      <c r="M143" s="43">
        <v>77331.05</v>
      </c>
      <c r="N143" s="43">
        <v>0</v>
      </c>
      <c r="O143" s="43">
        <v>27140.58</v>
      </c>
      <c r="P143" s="43">
        <v>57975.78</v>
      </c>
      <c r="Q143" s="43">
        <v>171401.4</v>
      </c>
    </row>
    <row r="144" spans="1:17" x14ac:dyDescent="0.35">
      <c r="A144" s="407"/>
      <c r="B144" s="407"/>
      <c r="C144" s="23" t="s">
        <v>80</v>
      </c>
      <c r="D144" s="23" t="s">
        <v>20</v>
      </c>
      <c r="E144" s="43">
        <v>11</v>
      </c>
      <c r="F144" s="43">
        <v>591535.21</v>
      </c>
      <c r="G144" s="43">
        <v>103961.17</v>
      </c>
      <c r="H144" s="43">
        <v>0</v>
      </c>
      <c r="I144" s="43">
        <v>0</v>
      </c>
      <c r="J144" s="43">
        <v>90957.95</v>
      </c>
      <c r="K144" s="43">
        <v>20.07</v>
      </c>
      <c r="L144" s="43">
        <v>8850</v>
      </c>
      <c r="M144" s="43">
        <v>4696.2</v>
      </c>
      <c r="N144" s="43">
        <v>0</v>
      </c>
      <c r="O144" s="43">
        <v>22659.279999999999</v>
      </c>
      <c r="P144" s="43">
        <v>55169.68</v>
      </c>
      <c r="Q144" s="43">
        <v>158938.31</v>
      </c>
    </row>
    <row r="145" spans="1:17" x14ac:dyDescent="0.35">
      <c r="A145" s="407"/>
      <c r="B145" s="407"/>
      <c r="C145" s="23" t="s">
        <v>103</v>
      </c>
      <c r="D145" s="23" t="s">
        <v>20</v>
      </c>
      <c r="E145" s="43">
        <v>13</v>
      </c>
      <c r="F145" s="43">
        <v>593979.27</v>
      </c>
      <c r="G145" s="43">
        <v>90287.88</v>
      </c>
      <c r="H145" s="43">
        <v>0</v>
      </c>
      <c r="I145" s="43">
        <v>0</v>
      </c>
      <c r="J145" s="43">
        <v>89829.74</v>
      </c>
      <c r="K145" s="43">
        <v>67.56</v>
      </c>
      <c r="L145" s="43">
        <v>5300</v>
      </c>
      <c r="M145" s="43">
        <v>22643.599999999999</v>
      </c>
      <c r="N145" s="43">
        <v>0</v>
      </c>
      <c r="O145" s="43">
        <v>26002.21</v>
      </c>
      <c r="P145" s="43">
        <v>53684.76</v>
      </c>
      <c r="Q145" s="43">
        <v>166950.94</v>
      </c>
    </row>
    <row r="146" spans="1:17" ht="15" thickBot="1" x14ac:dyDescent="0.4">
      <c r="A146" s="407"/>
      <c r="B146" s="408"/>
      <c r="C146" s="25" t="s">
        <v>51</v>
      </c>
      <c r="D146" s="25" t="s">
        <v>20</v>
      </c>
      <c r="E146" s="45">
        <v>6</v>
      </c>
      <c r="F146" s="45">
        <v>218666.56</v>
      </c>
      <c r="G146" s="45">
        <v>39657.51</v>
      </c>
      <c r="H146" s="45">
        <v>0</v>
      </c>
      <c r="I146" s="45">
        <v>0</v>
      </c>
      <c r="J146" s="45">
        <v>33971.410000000003</v>
      </c>
      <c r="K146" s="45">
        <v>20.52</v>
      </c>
      <c r="L146" s="45">
        <v>1500</v>
      </c>
      <c r="M146" s="45">
        <v>36757.5</v>
      </c>
      <c r="N146" s="45">
        <v>0</v>
      </c>
      <c r="O146" s="45">
        <v>16966.739999999998</v>
      </c>
      <c r="P146" s="45">
        <v>20202.810000000001</v>
      </c>
      <c r="Q146" s="45">
        <v>60846.840000000004</v>
      </c>
    </row>
    <row r="147" spans="1:17" x14ac:dyDescent="0.35">
      <c r="A147" s="407"/>
      <c r="B147" s="406">
        <v>2023</v>
      </c>
      <c r="C147" s="27" t="s">
        <v>76</v>
      </c>
      <c r="D147" s="27" t="s">
        <v>20</v>
      </c>
      <c r="E147" s="47">
        <v>3</v>
      </c>
      <c r="F147" s="47">
        <v>354200.5</v>
      </c>
      <c r="G147" s="47">
        <v>68944.02</v>
      </c>
      <c r="H147" s="47">
        <v>0</v>
      </c>
      <c r="I147" s="47">
        <v>0</v>
      </c>
      <c r="J147" s="47">
        <v>26258.2</v>
      </c>
      <c r="K147" s="47">
        <v>0</v>
      </c>
      <c r="L147" s="47">
        <v>100626.3</v>
      </c>
      <c r="M147" s="47">
        <v>22915.5</v>
      </c>
      <c r="N147" s="47">
        <v>0</v>
      </c>
      <c r="O147" s="47">
        <v>4823.87</v>
      </c>
      <c r="P147" s="47">
        <v>0</v>
      </c>
      <c r="Q147" s="47">
        <v>105480.11</v>
      </c>
    </row>
    <row r="148" spans="1:17" ht="29" customHeight="1" x14ac:dyDescent="0.35">
      <c r="A148" s="407"/>
      <c r="B148" s="407"/>
      <c r="C148" s="23" t="s">
        <v>78</v>
      </c>
      <c r="D148" s="23" t="s">
        <v>20</v>
      </c>
      <c r="E148" s="43">
        <v>10</v>
      </c>
      <c r="F148" s="43">
        <v>658288.89</v>
      </c>
      <c r="G148" s="43">
        <v>132307.73000000001</v>
      </c>
      <c r="H148" s="43">
        <v>0</v>
      </c>
      <c r="I148" s="43">
        <v>0</v>
      </c>
      <c r="J148" s="43">
        <v>96409.7</v>
      </c>
      <c r="K148" s="43">
        <v>0</v>
      </c>
      <c r="L148" s="43">
        <v>11210</v>
      </c>
      <c r="M148" s="43">
        <v>30123</v>
      </c>
      <c r="N148" s="43">
        <v>0</v>
      </c>
      <c r="O148" s="43">
        <v>13010.77</v>
      </c>
      <c r="P148" s="43">
        <v>69551.87</v>
      </c>
      <c r="Q148" s="43">
        <v>189067.86</v>
      </c>
    </row>
    <row r="149" spans="1:17" x14ac:dyDescent="0.35">
      <c r="A149" s="407"/>
      <c r="B149" s="407"/>
      <c r="C149" s="23" t="s">
        <v>80</v>
      </c>
      <c r="D149" s="23" t="s">
        <v>20</v>
      </c>
      <c r="E149" s="43">
        <v>12</v>
      </c>
      <c r="F149" s="43">
        <v>682785.01</v>
      </c>
      <c r="G149" s="43">
        <v>134019.78</v>
      </c>
      <c r="H149" s="43">
        <v>0</v>
      </c>
      <c r="I149" s="43">
        <v>0</v>
      </c>
      <c r="J149" s="43">
        <v>102198</v>
      </c>
      <c r="K149" s="43">
        <v>35.409999999999997</v>
      </c>
      <c r="L149" s="43">
        <v>102198</v>
      </c>
      <c r="M149" s="43">
        <v>34278.54</v>
      </c>
      <c r="N149" s="43">
        <v>0</v>
      </c>
      <c r="O149" s="43">
        <v>48212.71</v>
      </c>
      <c r="P149" s="43">
        <v>73987.399999999994</v>
      </c>
      <c r="Q149" s="43">
        <v>188582.41</v>
      </c>
    </row>
    <row r="150" spans="1:17" x14ac:dyDescent="0.35">
      <c r="A150" s="407"/>
      <c r="B150" s="407"/>
      <c r="C150" s="23" t="s">
        <v>103</v>
      </c>
      <c r="D150" s="23" t="s">
        <v>20</v>
      </c>
      <c r="E150" s="43">
        <v>13</v>
      </c>
      <c r="F150" s="43">
        <v>631738.25</v>
      </c>
      <c r="G150" s="43">
        <v>96166.75</v>
      </c>
      <c r="H150" s="43">
        <v>0</v>
      </c>
      <c r="I150" s="43">
        <v>0</v>
      </c>
      <c r="J150" s="43">
        <v>96041.5</v>
      </c>
      <c r="K150" s="43">
        <v>63.44</v>
      </c>
      <c r="L150" s="43">
        <v>14152.62</v>
      </c>
      <c r="M150" s="43">
        <v>51267.6</v>
      </c>
      <c r="N150" s="43">
        <v>0</v>
      </c>
      <c r="O150" s="43">
        <v>21386.78</v>
      </c>
      <c r="P150" s="43">
        <v>58822.96</v>
      </c>
      <c r="Q150" s="43">
        <v>175571.29</v>
      </c>
    </row>
    <row r="151" spans="1:17" ht="15" thickBot="1" x14ac:dyDescent="0.4">
      <c r="A151" s="407"/>
      <c r="B151" s="408"/>
      <c r="C151" s="25" t="s">
        <v>51</v>
      </c>
      <c r="D151" s="25" t="s">
        <v>20</v>
      </c>
      <c r="E151" s="45">
        <v>6</v>
      </c>
      <c r="F151" s="45">
        <v>243401.54</v>
      </c>
      <c r="G151" s="45">
        <v>47138.39</v>
      </c>
      <c r="H151" s="45">
        <v>0</v>
      </c>
      <c r="I151" s="45">
        <v>0</v>
      </c>
      <c r="J151" s="45">
        <v>34042.300000000003</v>
      </c>
      <c r="K151" s="45">
        <v>0</v>
      </c>
      <c r="L151" s="45">
        <v>6025.38</v>
      </c>
      <c r="M151" s="45">
        <v>0</v>
      </c>
      <c r="N151" s="45">
        <v>0</v>
      </c>
      <c r="O151" s="45">
        <v>27302.1</v>
      </c>
      <c r="P151" s="45">
        <v>24541.200000000001</v>
      </c>
      <c r="Q151" s="45">
        <v>67573.039999999994</v>
      </c>
    </row>
    <row r="152" spans="1:17" x14ac:dyDescent="0.35">
      <c r="A152" s="407"/>
      <c r="B152" s="406">
        <v>2024</v>
      </c>
      <c r="C152" s="27" t="s">
        <v>76</v>
      </c>
      <c r="D152" s="27" t="s">
        <v>20</v>
      </c>
      <c r="E152" s="47">
        <v>3</v>
      </c>
      <c r="F152" s="47">
        <v>390151.95</v>
      </c>
      <c r="G152" s="47">
        <v>75105.600000000006</v>
      </c>
      <c r="H152" s="47">
        <v>0</v>
      </c>
      <c r="I152" s="47">
        <v>20820</v>
      </c>
      <c r="J152" s="47">
        <v>47986</v>
      </c>
      <c r="K152" s="47">
        <v>0</v>
      </c>
      <c r="L152" s="47">
        <v>130470</v>
      </c>
      <c r="M152" s="47">
        <v>0</v>
      </c>
      <c r="N152" s="47">
        <v>0</v>
      </c>
      <c r="O152" s="47">
        <v>17634.16</v>
      </c>
      <c r="P152" s="47">
        <v>0</v>
      </c>
      <c r="Q152" s="47">
        <v>122528.2</v>
      </c>
    </row>
    <row r="153" spans="1:17" ht="27.5" customHeight="1" x14ac:dyDescent="0.35">
      <c r="A153" s="407"/>
      <c r="B153" s="407"/>
      <c r="C153" s="23" t="s">
        <v>78</v>
      </c>
      <c r="D153" s="23" t="s">
        <v>20</v>
      </c>
      <c r="E153" s="43">
        <v>10</v>
      </c>
      <c r="F153" s="43">
        <v>753492.13</v>
      </c>
      <c r="G153" s="43">
        <v>142995.89000000001</v>
      </c>
      <c r="H153" s="43">
        <v>0</v>
      </c>
      <c r="I153" s="43">
        <v>21386.3</v>
      </c>
      <c r="J153" s="43">
        <v>166264</v>
      </c>
      <c r="K153" s="43">
        <v>7846.15</v>
      </c>
      <c r="L153" s="43">
        <v>0</v>
      </c>
      <c r="M153" s="43">
        <v>25268.9</v>
      </c>
      <c r="N153" s="43">
        <v>0</v>
      </c>
      <c r="O153" s="43">
        <v>15626.45</v>
      </c>
      <c r="P153" s="43">
        <v>75253.320000000007</v>
      </c>
      <c r="Q153" s="43">
        <v>226461.72</v>
      </c>
    </row>
    <row r="154" spans="1:17" x14ac:dyDescent="0.35">
      <c r="A154" s="407"/>
      <c r="B154" s="407"/>
      <c r="C154" s="23" t="s">
        <v>80</v>
      </c>
      <c r="D154" s="23" t="s">
        <v>20</v>
      </c>
      <c r="E154" s="43">
        <v>12</v>
      </c>
      <c r="F154" s="43">
        <v>758785.78</v>
      </c>
      <c r="G154" s="43">
        <v>147585.41</v>
      </c>
      <c r="H154" s="43">
        <v>0</v>
      </c>
      <c r="I154" s="43">
        <v>0</v>
      </c>
      <c r="J154" s="43">
        <v>170954</v>
      </c>
      <c r="K154" s="43">
        <v>7885.91</v>
      </c>
      <c r="L154" s="43">
        <v>3340</v>
      </c>
      <c r="M154" s="43">
        <v>95545.279999999999</v>
      </c>
      <c r="N154" s="43">
        <v>0</v>
      </c>
      <c r="O154" s="43">
        <v>69774.27</v>
      </c>
      <c r="P154" s="43">
        <v>84246.74</v>
      </c>
      <c r="Q154" s="43">
        <v>220133.73</v>
      </c>
    </row>
    <row r="155" spans="1:17" x14ac:dyDescent="0.35">
      <c r="A155" s="407"/>
      <c r="B155" s="407"/>
      <c r="C155" s="23" t="s">
        <v>103</v>
      </c>
      <c r="D155" s="23" t="s">
        <v>20</v>
      </c>
      <c r="E155" s="43">
        <v>11</v>
      </c>
      <c r="F155" s="43">
        <v>623303.56000000006</v>
      </c>
      <c r="G155" s="43">
        <v>98522.64</v>
      </c>
      <c r="H155" s="43">
        <v>0</v>
      </c>
      <c r="I155" s="43">
        <v>0</v>
      </c>
      <c r="J155" s="43">
        <v>134283</v>
      </c>
      <c r="K155" s="43">
        <v>7661</v>
      </c>
      <c r="L155" s="43">
        <v>6068</v>
      </c>
      <c r="M155" s="43">
        <v>0</v>
      </c>
      <c r="N155" s="43">
        <v>0</v>
      </c>
      <c r="O155" s="43">
        <v>58459.82</v>
      </c>
      <c r="P155" s="43">
        <v>60241.9</v>
      </c>
      <c r="Q155" s="43">
        <v>185671.61</v>
      </c>
    </row>
    <row r="156" spans="1:17" ht="15" thickBot="1" x14ac:dyDescent="0.4">
      <c r="A156" s="407"/>
      <c r="B156" s="408"/>
      <c r="C156" s="25" t="s">
        <v>51</v>
      </c>
      <c r="D156" s="25" t="s">
        <v>20</v>
      </c>
      <c r="E156" s="45">
        <v>6</v>
      </c>
      <c r="F156" s="45">
        <v>322959.42</v>
      </c>
      <c r="G156" s="45">
        <v>51642.400000000001</v>
      </c>
      <c r="H156" s="45">
        <v>0</v>
      </c>
      <c r="I156" s="45">
        <v>0</v>
      </c>
      <c r="J156" s="45">
        <v>72134</v>
      </c>
      <c r="K156" s="45">
        <v>0</v>
      </c>
      <c r="L156" s="45">
        <v>0</v>
      </c>
      <c r="M156" s="45">
        <v>20710.2</v>
      </c>
      <c r="N156" s="45">
        <v>0</v>
      </c>
      <c r="O156" s="45">
        <v>6317.46</v>
      </c>
      <c r="P156" s="45">
        <v>22506.74</v>
      </c>
      <c r="Q156" s="45">
        <v>92176.99</v>
      </c>
    </row>
    <row r="157" spans="1:17" x14ac:dyDescent="0.35">
      <c r="A157" s="407"/>
      <c r="B157" s="407">
        <v>2025</v>
      </c>
      <c r="C157" s="29" t="s">
        <v>76</v>
      </c>
      <c r="D157" s="29" t="s">
        <v>20</v>
      </c>
      <c r="E157" s="52">
        <v>3</v>
      </c>
      <c r="F157" s="52">
        <v>417958</v>
      </c>
      <c r="G157" s="52">
        <v>82898.64</v>
      </c>
      <c r="H157" s="52">
        <v>0</v>
      </c>
      <c r="I157" s="52">
        <v>31300</v>
      </c>
      <c r="J157" s="52">
        <v>63297</v>
      </c>
      <c r="K157" s="52">
        <v>31300</v>
      </c>
      <c r="L157" s="52">
        <v>131933</v>
      </c>
      <c r="M157" s="52">
        <v>0</v>
      </c>
      <c r="N157" s="52">
        <v>0</v>
      </c>
      <c r="O157" s="52">
        <v>8143.5</v>
      </c>
      <c r="P157" s="52">
        <v>0</v>
      </c>
      <c r="Q157" s="52">
        <v>134077.30000000002</v>
      </c>
    </row>
    <row r="158" spans="1:17" ht="27.5" customHeight="1" x14ac:dyDescent="0.35">
      <c r="A158" s="407"/>
      <c r="B158" s="407"/>
      <c r="C158" s="23" t="s">
        <v>78</v>
      </c>
      <c r="D158" s="23" t="s">
        <v>20</v>
      </c>
      <c r="E158" s="43">
        <v>10</v>
      </c>
      <c r="F158" s="43">
        <v>795632.56</v>
      </c>
      <c r="G158" s="43">
        <v>159526.69</v>
      </c>
      <c r="H158" s="43">
        <v>0</v>
      </c>
      <c r="I158" s="43">
        <v>21551.22</v>
      </c>
      <c r="J158" s="43">
        <v>212813</v>
      </c>
      <c r="K158" s="43">
        <v>3780</v>
      </c>
      <c r="L158" s="43">
        <v>17226</v>
      </c>
      <c r="M158" s="43">
        <v>43380.6</v>
      </c>
      <c r="N158" s="43">
        <v>60157.2</v>
      </c>
      <c r="O158" s="43">
        <v>8040.65</v>
      </c>
      <c r="P158" s="43">
        <v>93397.47</v>
      </c>
      <c r="Q158" s="43">
        <v>247525.48</v>
      </c>
    </row>
    <row r="159" spans="1:17" x14ac:dyDescent="0.35">
      <c r="A159" s="407"/>
      <c r="B159" s="407"/>
      <c r="C159" s="23" t="s">
        <v>80</v>
      </c>
      <c r="D159" s="23" t="s">
        <v>20</v>
      </c>
      <c r="E159" s="43">
        <v>12</v>
      </c>
      <c r="F159" s="43">
        <v>859558.97</v>
      </c>
      <c r="G159" s="43">
        <v>169212.38</v>
      </c>
      <c r="H159" s="43">
        <v>0</v>
      </c>
      <c r="I159" s="43">
        <v>0</v>
      </c>
      <c r="J159" s="43">
        <v>228466</v>
      </c>
      <c r="K159" s="43">
        <v>5998.86</v>
      </c>
      <c r="L159" s="43">
        <v>23457</v>
      </c>
      <c r="M159" s="43">
        <v>20687.07</v>
      </c>
      <c r="N159" s="43">
        <v>51952.5</v>
      </c>
      <c r="O159" s="43">
        <v>45101.57</v>
      </c>
      <c r="P159" s="43">
        <v>84111.55</v>
      </c>
      <c r="Q159" s="43">
        <v>255259.22</v>
      </c>
    </row>
    <row r="160" spans="1:17" x14ac:dyDescent="0.35">
      <c r="A160" s="407"/>
      <c r="B160" s="407"/>
      <c r="C160" s="23" t="s">
        <v>103</v>
      </c>
      <c r="D160" s="23" t="s">
        <v>20</v>
      </c>
      <c r="E160" s="43">
        <v>12</v>
      </c>
      <c r="F160" s="43">
        <v>746791.08</v>
      </c>
      <c r="G160" s="43">
        <v>119359.42</v>
      </c>
      <c r="H160" s="43">
        <v>0</v>
      </c>
      <c r="I160" s="43">
        <v>0</v>
      </c>
      <c r="J160" s="43">
        <v>205391</v>
      </c>
      <c r="K160" s="43">
        <v>2482</v>
      </c>
      <c r="L160" s="43">
        <v>12240</v>
      </c>
      <c r="M160" s="43">
        <v>14771.07</v>
      </c>
      <c r="N160" s="43">
        <v>0</v>
      </c>
      <c r="O160" s="43">
        <v>29448.29</v>
      </c>
      <c r="P160" s="43">
        <v>76548.61</v>
      </c>
      <c r="Q160" s="43">
        <v>207934.66</v>
      </c>
    </row>
    <row r="161" spans="1:17" ht="15" thickBot="1" x14ac:dyDescent="0.4">
      <c r="A161" s="408"/>
      <c r="B161" s="408"/>
      <c r="C161" s="25" t="s">
        <v>51</v>
      </c>
      <c r="D161" s="25" t="s">
        <v>20</v>
      </c>
      <c r="E161" s="45">
        <v>5</v>
      </c>
      <c r="F161" s="45">
        <v>278713.67</v>
      </c>
      <c r="G161" s="45">
        <v>46807.68</v>
      </c>
      <c r="H161" s="45">
        <v>0</v>
      </c>
      <c r="I161" s="45">
        <v>0</v>
      </c>
      <c r="J161" s="45">
        <v>74157</v>
      </c>
      <c r="K161" s="45">
        <v>0</v>
      </c>
      <c r="L161" s="45">
        <v>3000</v>
      </c>
      <c r="M161" s="45">
        <v>0</v>
      </c>
      <c r="N161" s="45">
        <v>0</v>
      </c>
      <c r="O161" s="45">
        <v>8601.35</v>
      </c>
      <c r="P161" s="45">
        <v>31307.11</v>
      </c>
      <c r="Q161" s="45">
        <v>102864.43000000001</v>
      </c>
    </row>
    <row r="162" spans="1:17" x14ac:dyDescent="0.35">
      <c r="A162" s="406" t="s">
        <v>104</v>
      </c>
      <c r="B162" s="406">
        <v>2020</v>
      </c>
      <c r="C162" s="27" t="s">
        <v>76</v>
      </c>
      <c r="D162" s="27" t="s">
        <v>42</v>
      </c>
      <c r="E162" s="47">
        <v>4</v>
      </c>
      <c r="F162" s="47">
        <v>21100</v>
      </c>
      <c r="G162" s="47">
        <v>5141</v>
      </c>
      <c r="H162" s="47"/>
      <c r="I162" s="47"/>
      <c r="J162" s="47">
        <v>2310</v>
      </c>
      <c r="K162" s="47"/>
      <c r="L162" s="47"/>
      <c r="M162" s="47"/>
      <c r="N162" s="47"/>
      <c r="O162" s="47"/>
      <c r="P162" s="47"/>
      <c r="Q162" s="47">
        <v>5056.8999999999996</v>
      </c>
    </row>
    <row r="163" spans="1:17" ht="30.5" customHeight="1" x14ac:dyDescent="0.35">
      <c r="A163" s="407"/>
      <c r="B163" s="407"/>
      <c r="C163" s="23" t="s">
        <v>78</v>
      </c>
      <c r="D163" s="23" t="s">
        <v>42</v>
      </c>
      <c r="E163" s="43">
        <v>15</v>
      </c>
      <c r="F163" s="43">
        <v>54209.84</v>
      </c>
      <c r="G163" s="43">
        <v>10296.35</v>
      </c>
      <c r="H163" s="43"/>
      <c r="I163" s="43"/>
      <c r="J163" s="43">
        <v>5170.84</v>
      </c>
      <c r="K163" s="43"/>
      <c r="L163" s="43"/>
      <c r="M163" s="43"/>
      <c r="N163" s="43"/>
      <c r="O163" s="43"/>
      <c r="P163" s="43"/>
      <c r="Q163" s="43">
        <v>13463.3</v>
      </c>
    </row>
    <row r="164" spans="1:17" x14ac:dyDescent="0.35">
      <c r="A164" s="407"/>
      <c r="B164" s="407"/>
      <c r="C164" s="23" t="s">
        <v>79</v>
      </c>
      <c r="D164" s="23" t="s">
        <v>42</v>
      </c>
      <c r="E164" s="43">
        <v>5</v>
      </c>
      <c r="F164" s="43">
        <v>11795</v>
      </c>
      <c r="G164" s="43">
        <v>2495</v>
      </c>
      <c r="H164" s="43"/>
      <c r="I164" s="43"/>
      <c r="J164" s="43">
        <v>849.75</v>
      </c>
      <c r="K164" s="43"/>
      <c r="L164" s="43"/>
      <c r="M164" s="43"/>
      <c r="N164" s="43"/>
      <c r="O164" s="43"/>
      <c r="P164" s="43"/>
      <c r="Q164" s="43">
        <v>2843.43</v>
      </c>
    </row>
    <row r="165" spans="1:17" x14ac:dyDescent="0.35">
      <c r="A165" s="407"/>
      <c r="B165" s="407"/>
      <c r="C165" s="23" t="s">
        <v>80</v>
      </c>
      <c r="D165" s="23" t="s">
        <v>42</v>
      </c>
      <c r="E165" s="43">
        <v>39</v>
      </c>
      <c r="F165" s="43">
        <f>107444.01+2600</f>
        <v>110044.01</v>
      </c>
      <c r="G165" s="43">
        <v>13597.65</v>
      </c>
      <c r="H165" s="43"/>
      <c r="I165" s="43"/>
      <c r="J165" s="43">
        <f>10537.8+390</f>
        <v>10927.8</v>
      </c>
      <c r="K165" s="43"/>
      <c r="L165" s="43"/>
      <c r="M165" s="43"/>
      <c r="N165" s="43"/>
      <c r="O165" s="43"/>
      <c r="P165" s="43"/>
      <c r="Q165" s="43">
        <v>26507.7</v>
      </c>
    </row>
    <row r="166" spans="1:17" ht="15" thickBot="1" x14ac:dyDescent="0.4">
      <c r="A166" s="407"/>
      <c r="B166" s="408"/>
      <c r="C166" s="25" t="s">
        <v>51</v>
      </c>
      <c r="D166" s="25" t="s">
        <v>42</v>
      </c>
      <c r="E166" s="45">
        <v>8</v>
      </c>
      <c r="F166" s="45">
        <v>1395.42</v>
      </c>
      <c r="G166" s="45">
        <v>3869</v>
      </c>
      <c r="H166" s="45"/>
      <c r="I166" s="45"/>
      <c r="J166" s="45">
        <v>1395.42</v>
      </c>
      <c r="K166" s="45"/>
      <c r="L166" s="45"/>
      <c r="M166" s="45"/>
      <c r="N166" s="45"/>
      <c r="O166" s="45"/>
      <c r="P166" s="45"/>
      <c r="Q166" s="45">
        <v>5288.45</v>
      </c>
    </row>
    <row r="167" spans="1:17" x14ac:dyDescent="0.35">
      <c r="A167" s="407"/>
      <c r="B167" s="406">
        <v>2021</v>
      </c>
      <c r="C167" s="27" t="s">
        <v>76</v>
      </c>
      <c r="D167" s="27" t="s">
        <v>42</v>
      </c>
      <c r="E167" s="47">
        <v>4</v>
      </c>
      <c r="F167" s="47">
        <v>22100</v>
      </c>
      <c r="G167" s="47">
        <v>4151</v>
      </c>
      <c r="H167" s="47"/>
      <c r="I167" s="47"/>
      <c r="J167" s="47">
        <v>4355</v>
      </c>
      <c r="K167" s="47"/>
      <c r="L167" s="47"/>
      <c r="M167" s="47"/>
      <c r="N167" s="47"/>
      <c r="O167" s="47"/>
      <c r="P167" s="47"/>
      <c r="Q167" s="47">
        <v>5868.7</v>
      </c>
    </row>
    <row r="168" spans="1:17" ht="28" customHeight="1" x14ac:dyDescent="0.35">
      <c r="A168" s="407"/>
      <c r="B168" s="407"/>
      <c r="C168" s="23" t="s">
        <v>78</v>
      </c>
      <c r="D168" s="23" t="s">
        <v>42</v>
      </c>
      <c r="E168" s="43">
        <v>23</v>
      </c>
      <c r="F168" s="43">
        <v>77827.679999999993</v>
      </c>
      <c r="G168" s="43">
        <v>14493.1</v>
      </c>
      <c r="H168" s="43"/>
      <c r="I168" s="43"/>
      <c r="J168" s="43">
        <v>12695.25</v>
      </c>
      <c r="K168" s="43"/>
      <c r="L168" s="43"/>
      <c r="M168" s="43"/>
      <c r="N168" s="43"/>
      <c r="O168" s="43"/>
      <c r="P168" s="43"/>
      <c r="Q168" s="43">
        <v>20131.419999999998</v>
      </c>
    </row>
    <row r="169" spans="1:17" x14ac:dyDescent="0.35">
      <c r="A169" s="407"/>
      <c r="B169" s="407"/>
      <c r="C169" s="23" t="s">
        <v>79</v>
      </c>
      <c r="D169" s="23" t="s">
        <v>42</v>
      </c>
      <c r="E169" s="43">
        <v>3</v>
      </c>
      <c r="F169" s="43">
        <v>8002</v>
      </c>
      <c r="G169" s="43">
        <v>1112</v>
      </c>
      <c r="H169" s="43"/>
      <c r="I169" s="43"/>
      <c r="J169" s="43">
        <v>819.6</v>
      </c>
      <c r="K169" s="43"/>
      <c r="L169" s="43"/>
      <c r="M169" s="43"/>
      <c r="N169" s="43"/>
      <c r="O169" s="43"/>
      <c r="P169" s="43"/>
      <c r="Q169" s="43">
        <v>1807.17</v>
      </c>
    </row>
    <row r="170" spans="1:17" x14ac:dyDescent="0.35">
      <c r="A170" s="407"/>
      <c r="B170" s="407"/>
      <c r="C170" s="23" t="s">
        <v>80</v>
      </c>
      <c r="D170" s="23" t="s">
        <v>42</v>
      </c>
      <c r="E170" s="43">
        <v>32</v>
      </c>
      <c r="F170" s="43">
        <v>93719.67</v>
      </c>
      <c r="G170" s="43">
        <v>11972.5</v>
      </c>
      <c r="H170" s="43"/>
      <c r="I170" s="43"/>
      <c r="J170" s="43">
        <v>15357.22</v>
      </c>
      <c r="K170" s="43"/>
      <c r="L170" s="43"/>
      <c r="M170" s="43"/>
      <c r="N170" s="43"/>
      <c r="O170" s="43"/>
      <c r="P170" s="43"/>
      <c r="Q170" s="43">
        <v>23794.77</v>
      </c>
    </row>
    <row r="171" spans="1:17" x14ac:dyDescent="0.35">
      <c r="A171" s="407"/>
      <c r="B171" s="395"/>
      <c r="C171" s="34" t="s">
        <v>103</v>
      </c>
      <c r="D171" s="34" t="s">
        <v>42</v>
      </c>
      <c r="E171" s="97">
        <v>2</v>
      </c>
      <c r="F171" s="97">
        <v>6300</v>
      </c>
      <c r="G171" s="97">
        <v>0</v>
      </c>
      <c r="H171" s="97"/>
      <c r="I171" s="97"/>
      <c r="J171" s="97">
        <v>1102.5</v>
      </c>
      <c r="K171" s="97"/>
      <c r="L171" s="97"/>
      <c r="M171" s="97"/>
      <c r="N171" s="97"/>
      <c r="O171" s="97"/>
      <c r="P171" s="97"/>
      <c r="Q171" s="97">
        <v>1392.48</v>
      </c>
    </row>
    <row r="172" spans="1:17" ht="15" thickBot="1" x14ac:dyDescent="0.4">
      <c r="A172" s="407"/>
      <c r="B172" s="408"/>
      <c r="C172" s="25" t="s">
        <v>51</v>
      </c>
      <c r="D172" s="25" t="s">
        <v>42</v>
      </c>
      <c r="E172" s="45">
        <v>6</v>
      </c>
      <c r="F172" s="45">
        <v>15259.5</v>
      </c>
      <c r="G172" s="45">
        <v>3446</v>
      </c>
      <c r="H172" s="45"/>
      <c r="I172" s="45"/>
      <c r="J172" s="45">
        <v>2020.4</v>
      </c>
      <c r="K172" s="45"/>
      <c r="L172" s="45"/>
      <c r="M172" s="45"/>
      <c r="N172" s="45"/>
      <c r="O172" s="45"/>
      <c r="P172" s="45"/>
      <c r="Q172" s="45">
        <v>4013.37</v>
      </c>
    </row>
    <row r="173" spans="1:17" x14ac:dyDescent="0.35">
      <c r="A173" s="407"/>
      <c r="B173" s="406">
        <v>2022</v>
      </c>
      <c r="C173" s="27" t="s">
        <v>76</v>
      </c>
      <c r="D173" s="27" t="s">
        <v>42</v>
      </c>
      <c r="E173" s="47">
        <v>3</v>
      </c>
      <c r="F173" s="47">
        <v>23100</v>
      </c>
      <c r="G173" s="47">
        <v>4404</v>
      </c>
      <c r="H173" s="47"/>
      <c r="I173" s="47"/>
      <c r="J173" s="47">
        <v>4680</v>
      </c>
      <c r="K173" s="47"/>
      <c r="L173" s="47"/>
      <c r="M173" s="47"/>
      <c r="N173" s="47"/>
      <c r="O173" s="47"/>
      <c r="P173" s="47"/>
      <c r="Q173" s="47">
        <v>6282.9</v>
      </c>
    </row>
    <row r="174" spans="1:17" ht="29" customHeight="1" x14ac:dyDescent="0.35">
      <c r="A174" s="407"/>
      <c r="B174" s="407"/>
      <c r="C174" s="23" t="s">
        <v>78</v>
      </c>
      <c r="D174" s="23" t="s">
        <v>42</v>
      </c>
      <c r="E174" s="43">
        <v>25</v>
      </c>
      <c r="F174" s="43">
        <v>86272.14</v>
      </c>
      <c r="G174" s="43">
        <v>17473.740000000002</v>
      </c>
      <c r="H174" s="43"/>
      <c r="I174" s="43"/>
      <c r="J174" s="43">
        <v>24129.01</v>
      </c>
      <c r="K174" s="43"/>
      <c r="L174" s="43"/>
      <c r="M174" s="43"/>
      <c r="N174" s="43"/>
      <c r="O174" s="43"/>
      <c r="P174" s="43"/>
      <c r="Q174" s="43">
        <v>25033.5</v>
      </c>
    </row>
    <row r="175" spans="1:17" x14ac:dyDescent="0.35">
      <c r="A175" s="407"/>
      <c r="B175" s="407"/>
      <c r="C175" s="23" t="s">
        <v>79</v>
      </c>
      <c r="D175" s="23" t="s">
        <v>42</v>
      </c>
      <c r="E175" s="43">
        <v>4</v>
      </c>
      <c r="F175" s="43">
        <v>11900</v>
      </c>
      <c r="G175" s="43">
        <v>1480</v>
      </c>
      <c r="H175" s="43"/>
      <c r="I175" s="43"/>
      <c r="J175" s="43">
        <v>2380</v>
      </c>
      <c r="K175" s="43"/>
      <c r="L175" s="43"/>
      <c r="M175" s="43"/>
      <c r="N175" s="43"/>
      <c r="O175" s="43"/>
      <c r="P175" s="43"/>
      <c r="Q175" s="43">
        <v>2915.49</v>
      </c>
    </row>
    <row r="176" spans="1:17" x14ac:dyDescent="0.35">
      <c r="A176" s="407"/>
      <c r="B176" s="407"/>
      <c r="C176" s="23" t="s">
        <v>80</v>
      </c>
      <c r="D176" s="23" t="s">
        <v>42</v>
      </c>
      <c r="E176" s="43">
        <v>34</v>
      </c>
      <c r="F176" s="43">
        <v>86142.01</v>
      </c>
      <c r="G176" s="43">
        <v>16582.330000000002</v>
      </c>
      <c r="H176" s="43"/>
      <c r="I176" s="43"/>
      <c r="J176" s="43">
        <v>26558.92</v>
      </c>
      <c r="K176" s="43"/>
      <c r="L176" s="43"/>
      <c r="M176" s="43"/>
      <c r="N176" s="43"/>
      <c r="O176" s="43"/>
      <c r="P176" s="43"/>
      <c r="Q176" s="43">
        <v>25292.32</v>
      </c>
    </row>
    <row r="177" spans="1:17" ht="15" thickBot="1" x14ac:dyDescent="0.4">
      <c r="A177" s="407"/>
      <c r="B177" s="408"/>
      <c r="C177" s="25" t="s">
        <v>51</v>
      </c>
      <c r="D177" s="25" t="s">
        <v>42</v>
      </c>
      <c r="E177" s="45">
        <v>6</v>
      </c>
      <c r="F177" s="45">
        <v>39790.67</v>
      </c>
      <c r="G177" s="45">
        <v>3705</v>
      </c>
      <c r="H177" s="45"/>
      <c r="I177" s="45"/>
      <c r="J177" s="45">
        <v>3166.25</v>
      </c>
      <c r="K177" s="45"/>
      <c r="L177" s="45"/>
      <c r="M177" s="45"/>
      <c r="N177" s="45"/>
      <c r="O177" s="45"/>
      <c r="P177" s="45"/>
      <c r="Q177" s="45">
        <v>4731.26</v>
      </c>
    </row>
    <row r="178" spans="1:17" x14ac:dyDescent="0.35">
      <c r="A178" s="407"/>
      <c r="B178" s="406">
        <v>2023</v>
      </c>
      <c r="C178" s="27" t="s">
        <v>76</v>
      </c>
      <c r="D178" s="27" t="s">
        <v>42</v>
      </c>
      <c r="E178" s="47">
        <v>3</v>
      </c>
      <c r="F178" s="47">
        <v>28600</v>
      </c>
      <c r="G178" s="47">
        <v>5544</v>
      </c>
      <c r="H178" s="47"/>
      <c r="I178" s="47"/>
      <c r="J178" s="47">
        <v>3520</v>
      </c>
      <c r="K178" s="47"/>
      <c r="L178" s="47"/>
      <c r="M178" s="47"/>
      <c r="N178" s="47"/>
      <c r="O178" s="47"/>
      <c r="P178" s="47"/>
      <c r="Q178" s="47">
        <v>6659.24</v>
      </c>
    </row>
    <row r="179" spans="1:17" ht="31" customHeight="1" x14ac:dyDescent="0.35">
      <c r="A179" s="407"/>
      <c r="B179" s="407"/>
      <c r="C179" s="23" t="s">
        <v>78</v>
      </c>
      <c r="D179" s="23" t="s">
        <v>42</v>
      </c>
      <c r="E179" s="43">
        <v>26</v>
      </c>
      <c r="F179" s="43">
        <v>123523.34</v>
      </c>
      <c r="G179" s="43">
        <v>22540</v>
      </c>
      <c r="H179" s="43"/>
      <c r="I179" s="43"/>
      <c r="J179" s="43">
        <v>31193.01</v>
      </c>
      <c r="K179" s="43"/>
      <c r="L179" s="43"/>
      <c r="M179" s="43"/>
      <c r="N179" s="43"/>
      <c r="O179" s="43"/>
      <c r="P179" s="43"/>
      <c r="Q179" s="43">
        <v>31632.75</v>
      </c>
    </row>
    <row r="180" spans="1:17" x14ac:dyDescent="0.35">
      <c r="A180" s="407"/>
      <c r="B180" s="407"/>
      <c r="C180" s="23" t="s">
        <v>79</v>
      </c>
      <c r="D180" s="23" t="s">
        <v>42</v>
      </c>
      <c r="E180" s="43">
        <v>4</v>
      </c>
      <c r="F180" s="43">
        <v>14846.67</v>
      </c>
      <c r="G180" s="43">
        <v>1748</v>
      </c>
      <c r="H180" s="43"/>
      <c r="I180" s="43"/>
      <c r="J180" s="43">
        <v>2922.56</v>
      </c>
      <c r="K180" s="43"/>
      <c r="L180" s="43"/>
      <c r="M180" s="43"/>
      <c r="N180" s="43"/>
      <c r="O180" s="43"/>
      <c r="P180" s="43"/>
      <c r="Q180" s="43">
        <v>3352.4</v>
      </c>
    </row>
    <row r="181" spans="1:17" x14ac:dyDescent="0.35">
      <c r="A181" s="407"/>
      <c r="B181" s="407"/>
      <c r="C181" s="23" t="s">
        <v>80</v>
      </c>
      <c r="D181" s="23" t="s">
        <v>42</v>
      </c>
      <c r="E181" s="43">
        <v>34</v>
      </c>
      <c r="F181" s="43">
        <v>131161.67000000001</v>
      </c>
      <c r="G181" s="43">
        <v>18503.5</v>
      </c>
      <c r="H181" s="43"/>
      <c r="I181" s="43"/>
      <c r="J181" s="43">
        <v>29872.92</v>
      </c>
      <c r="K181" s="43"/>
      <c r="L181" s="43"/>
      <c r="M181" s="43"/>
      <c r="N181" s="43"/>
      <c r="O181" s="43"/>
      <c r="P181" s="43"/>
      <c r="Q181" s="43">
        <v>31086.46</v>
      </c>
    </row>
    <row r="182" spans="1:17" ht="15" thickBot="1" x14ac:dyDescent="0.4">
      <c r="A182" s="407"/>
      <c r="B182" s="408"/>
      <c r="C182" s="25" t="s">
        <v>51</v>
      </c>
      <c r="D182" s="25" t="s">
        <v>42</v>
      </c>
      <c r="E182" s="45">
        <v>6</v>
      </c>
      <c r="F182" s="45">
        <v>23450</v>
      </c>
      <c r="G182" s="45">
        <v>8890</v>
      </c>
      <c r="H182" s="45"/>
      <c r="I182" s="45"/>
      <c r="J182" s="45">
        <v>4110</v>
      </c>
      <c r="K182" s="45"/>
      <c r="L182" s="45"/>
      <c r="M182" s="45"/>
      <c r="N182" s="45"/>
      <c r="O182" s="45"/>
      <c r="P182" s="45"/>
      <c r="Q182" s="45">
        <v>5427.57</v>
      </c>
    </row>
    <row r="183" spans="1:17" x14ac:dyDescent="0.35">
      <c r="A183" s="407"/>
      <c r="B183" s="406">
        <v>2024</v>
      </c>
      <c r="C183" s="27" t="s">
        <v>76</v>
      </c>
      <c r="D183" s="27" t="s">
        <v>42</v>
      </c>
      <c r="E183" s="47">
        <v>3</v>
      </c>
      <c r="F183" s="47">
        <v>31460</v>
      </c>
      <c r="G183" s="47">
        <v>6194.7</v>
      </c>
      <c r="H183" s="47"/>
      <c r="I183" s="47"/>
      <c r="J183" s="47">
        <v>3405.5</v>
      </c>
      <c r="K183" s="47"/>
      <c r="L183" s="47"/>
      <c r="M183" s="47">
        <v>10240</v>
      </c>
      <c r="N183" s="47"/>
      <c r="O183" s="47"/>
      <c r="P183" s="47"/>
      <c r="Q183" s="47">
        <v>7292.23</v>
      </c>
    </row>
    <row r="184" spans="1:17" ht="27.5" customHeight="1" x14ac:dyDescent="0.35">
      <c r="A184" s="407"/>
      <c r="B184" s="407"/>
      <c r="C184" s="23" t="s">
        <v>78</v>
      </c>
      <c r="D184" s="23" t="s">
        <v>42</v>
      </c>
      <c r="E184" s="43">
        <v>26</v>
      </c>
      <c r="F184" s="43">
        <v>138711</v>
      </c>
      <c r="G184" s="43">
        <v>26446.799999999999</v>
      </c>
      <c r="H184" s="43"/>
      <c r="I184" s="43"/>
      <c r="J184" s="43">
        <v>32775.18</v>
      </c>
      <c r="K184" s="43"/>
      <c r="L184" s="43"/>
      <c r="M184" s="43">
        <v>29240</v>
      </c>
      <c r="N184" s="43"/>
      <c r="O184" s="43"/>
      <c r="P184" s="43"/>
      <c r="Q184" s="43">
        <v>36943.49</v>
      </c>
    </row>
    <row r="185" spans="1:17" x14ac:dyDescent="0.35">
      <c r="A185" s="407"/>
      <c r="B185" s="407"/>
      <c r="C185" s="23" t="s">
        <v>79</v>
      </c>
      <c r="D185" s="23" t="s">
        <v>42</v>
      </c>
      <c r="E185" s="43">
        <v>6</v>
      </c>
      <c r="F185" s="43">
        <v>26090</v>
      </c>
      <c r="G185" s="43">
        <v>1859.6</v>
      </c>
      <c r="H185" s="43"/>
      <c r="I185" s="43"/>
      <c r="J185" s="43">
        <v>5142.5</v>
      </c>
      <c r="K185" s="43"/>
      <c r="L185" s="43"/>
      <c r="M185" s="43">
        <v>0</v>
      </c>
      <c r="N185" s="43"/>
      <c r="O185" s="43"/>
      <c r="P185" s="43"/>
      <c r="Q185" s="43">
        <v>5718.32</v>
      </c>
    </row>
    <row r="186" spans="1:17" x14ac:dyDescent="0.35">
      <c r="A186" s="407"/>
      <c r="B186" s="407"/>
      <c r="C186" s="23" t="s">
        <v>80</v>
      </c>
      <c r="D186" s="23" t="s">
        <v>42</v>
      </c>
      <c r="E186" s="43">
        <v>38</v>
      </c>
      <c r="F186" s="43">
        <v>176585.33</v>
      </c>
      <c r="G186" s="43">
        <v>24044.3</v>
      </c>
      <c r="H186" s="43"/>
      <c r="I186" s="43"/>
      <c r="J186" s="43">
        <v>33952.230000000003</v>
      </c>
      <c r="K186" s="43"/>
      <c r="L186" s="43"/>
      <c r="M186" s="43">
        <v>5465</v>
      </c>
      <c r="N186" s="43"/>
      <c r="O186" s="43"/>
      <c r="P186" s="43"/>
      <c r="Q186" s="43">
        <v>41029.61</v>
      </c>
    </row>
    <row r="187" spans="1:17" ht="15" thickBot="1" x14ac:dyDescent="0.4">
      <c r="A187" s="407"/>
      <c r="B187" s="408"/>
      <c r="C187" s="25" t="s">
        <v>51</v>
      </c>
      <c r="D187" s="25" t="s">
        <v>42</v>
      </c>
      <c r="E187" s="45">
        <v>4</v>
      </c>
      <c r="F187" s="45">
        <v>14878.48</v>
      </c>
      <c r="G187" s="45">
        <v>2588</v>
      </c>
      <c r="H187" s="45"/>
      <c r="I187" s="45"/>
      <c r="J187" s="45">
        <v>4153</v>
      </c>
      <c r="K187" s="45"/>
      <c r="L187" s="45"/>
      <c r="M187" s="45">
        <v>0</v>
      </c>
      <c r="N187" s="45"/>
      <c r="O187" s="45"/>
      <c r="P187" s="45"/>
      <c r="Q187" s="45">
        <v>3385.97</v>
      </c>
    </row>
    <row r="188" spans="1:17" x14ac:dyDescent="0.35">
      <c r="A188" s="407"/>
      <c r="B188" s="407">
        <v>2025</v>
      </c>
      <c r="C188" s="29" t="s">
        <v>76</v>
      </c>
      <c r="D188" s="29" t="s">
        <v>42</v>
      </c>
      <c r="E188" s="52">
        <v>4</v>
      </c>
      <c r="F188" s="52">
        <v>46800</v>
      </c>
      <c r="G188" s="52">
        <v>9360</v>
      </c>
      <c r="H188" s="52"/>
      <c r="I188" s="52">
        <v>3600</v>
      </c>
      <c r="J188" s="52">
        <v>2850</v>
      </c>
      <c r="K188" s="52"/>
      <c r="L188" s="52"/>
      <c r="M188" s="52"/>
      <c r="N188" s="52"/>
      <c r="O188" s="52"/>
      <c r="P188" s="52"/>
      <c r="Q188" s="52">
        <v>12376.71</v>
      </c>
    </row>
    <row r="189" spans="1:17" ht="26.5" customHeight="1" x14ac:dyDescent="0.35">
      <c r="A189" s="407"/>
      <c r="B189" s="407"/>
      <c r="C189" s="23" t="s">
        <v>78</v>
      </c>
      <c r="D189" s="23" t="s">
        <v>42</v>
      </c>
      <c r="E189" s="43">
        <v>27</v>
      </c>
      <c r="F189" s="43">
        <v>168443.33</v>
      </c>
      <c r="G189" s="43">
        <v>32584.5</v>
      </c>
      <c r="H189" s="43"/>
      <c r="I189" s="43">
        <v>5300</v>
      </c>
      <c r="J189" s="43">
        <v>8422.17</v>
      </c>
      <c r="K189" s="43"/>
      <c r="L189" s="43"/>
      <c r="M189" s="43"/>
      <c r="N189" s="43"/>
      <c r="O189" s="43"/>
      <c r="P189" s="43"/>
      <c r="Q189" s="43">
        <v>53764.3</v>
      </c>
    </row>
    <row r="190" spans="1:17" x14ac:dyDescent="0.35">
      <c r="A190" s="407"/>
      <c r="B190" s="407"/>
      <c r="C190" s="23" t="s">
        <v>79</v>
      </c>
      <c r="D190" s="23" t="s">
        <v>42</v>
      </c>
      <c r="E190" s="43">
        <v>7</v>
      </c>
      <c r="F190" s="43">
        <v>36900</v>
      </c>
      <c r="G190" s="43">
        <v>2522</v>
      </c>
      <c r="H190" s="43"/>
      <c r="I190" s="43">
        <v>0</v>
      </c>
      <c r="J190" s="43">
        <v>1845</v>
      </c>
      <c r="K190" s="43"/>
      <c r="L190" s="43"/>
      <c r="M190" s="43"/>
      <c r="N190" s="43"/>
      <c r="O190" s="43"/>
      <c r="P190" s="43"/>
      <c r="Q190" s="43">
        <v>7951.95</v>
      </c>
    </row>
    <row r="191" spans="1:17" x14ac:dyDescent="0.35">
      <c r="A191" s="407"/>
      <c r="B191" s="407"/>
      <c r="C191" s="23" t="s">
        <v>80</v>
      </c>
      <c r="D191" s="23" t="s">
        <v>42</v>
      </c>
      <c r="E191" s="43">
        <v>40</v>
      </c>
      <c r="F191" s="43">
        <v>205366.67</v>
      </c>
      <c r="G191" s="43">
        <v>28461.5</v>
      </c>
      <c r="H191" s="43"/>
      <c r="I191" s="43">
        <v>800</v>
      </c>
      <c r="J191" s="43">
        <v>10268.33</v>
      </c>
      <c r="K191" s="43"/>
      <c r="L191" s="43"/>
      <c r="M191" s="43"/>
      <c r="N191" s="43"/>
      <c r="O191" s="43"/>
      <c r="P191" s="43"/>
      <c r="Q191" s="43">
        <v>50982.879999999997</v>
      </c>
    </row>
    <row r="192" spans="1:17" ht="15" thickBot="1" x14ac:dyDescent="0.4">
      <c r="A192" s="408"/>
      <c r="B192" s="408"/>
      <c r="C192" s="25" t="s">
        <v>51</v>
      </c>
      <c r="D192" s="25" t="s">
        <v>42</v>
      </c>
      <c r="E192" s="45">
        <v>5</v>
      </c>
      <c r="F192" s="45">
        <v>25351.67</v>
      </c>
      <c r="G192" s="45">
        <v>3710</v>
      </c>
      <c r="H192" s="45"/>
      <c r="I192" s="45">
        <v>0</v>
      </c>
      <c r="J192" s="45">
        <v>1267.58</v>
      </c>
      <c r="K192" s="45"/>
      <c r="L192" s="45"/>
      <c r="M192" s="45"/>
      <c r="N192" s="45"/>
      <c r="O192" s="45"/>
      <c r="P192" s="45"/>
      <c r="Q192" s="45">
        <v>5866.03</v>
      </c>
    </row>
    <row r="193" spans="1:17" x14ac:dyDescent="0.35">
      <c r="A193" s="370" t="s">
        <v>105</v>
      </c>
      <c r="B193" s="370">
        <v>2020</v>
      </c>
      <c r="C193" s="27" t="s">
        <v>76</v>
      </c>
      <c r="D193" s="27" t="s">
        <v>102</v>
      </c>
      <c r="E193" s="47">
        <v>4</v>
      </c>
      <c r="F193" s="51">
        <v>322600.65999999997</v>
      </c>
      <c r="G193" s="51">
        <v>66840</v>
      </c>
      <c r="H193" s="47">
        <v>0</v>
      </c>
      <c r="I193" s="47">
        <v>0</v>
      </c>
      <c r="J193" s="51">
        <v>47460.15</v>
      </c>
      <c r="K193" s="47">
        <v>0</v>
      </c>
      <c r="L193" s="47">
        <v>0</v>
      </c>
      <c r="M193" s="47">
        <v>0</v>
      </c>
      <c r="N193" s="47">
        <v>0</v>
      </c>
      <c r="O193" s="51">
        <v>41232.47</v>
      </c>
      <c r="P193" s="47">
        <v>0</v>
      </c>
      <c r="Q193" s="51">
        <v>89100.57</v>
      </c>
    </row>
    <row r="194" spans="1:17" ht="29.5" customHeight="1" x14ac:dyDescent="0.35">
      <c r="A194" s="365"/>
      <c r="B194" s="365"/>
      <c r="C194" s="23" t="s">
        <v>78</v>
      </c>
      <c r="D194" s="23" t="s">
        <v>20</v>
      </c>
      <c r="E194" s="43">
        <v>5</v>
      </c>
      <c r="F194" s="44">
        <v>208490</v>
      </c>
      <c r="G194" s="44">
        <v>41001</v>
      </c>
      <c r="H194" s="43">
        <v>0</v>
      </c>
      <c r="I194" s="43">
        <v>0</v>
      </c>
      <c r="J194" s="44">
        <v>52759.89</v>
      </c>
      <c r="K194" s="43">
        <v>0</v>
      </c>
      <c r="L194" s="43">
        <v>0</v>
      </c>
      <c r="M194" s="44">
        <v>17587.5</v>
      </c>
      <c r="N194" s="43">
        <v>0</v>
      </c>
      <c r="O194" s="44">
        <v>6531.4</v>
      </c>
      <c r="P194" s="44">
        <v>27402</v>
      </c>
      <c r="Q194" s="44">
        <v>60310.84</v>
      </c>
    </row>
    <row r="195" spans="1:17" x14ac:dyDescent="0.35">
      <c r="A195" s="365"/>
      <c r="B195" s="365"/>
      <c r="C195" s="23" t="s">
        <v>79</v>
      </c>
      <c r="D195" s="23" t="s">
        <v>20</v>
      </c>
      <c r="E195" s="43">
        <v>5</v>
      </c>
      <c r="F195" s="44">
        <v>186565</v>
      </c>
      <c r="G195" s="44">
        <v>33556</v>
      </c>
      <c r="H195" s="43">
        <v>0</v>
      </c>
      <c r="I195" s="43">
        <v>0</v>
      </c>
      <c r="J195" s="44">
        <v>77077.27</v>
      </c>
      <c r="K195" s="43">
        <v>0</v>
      </c>
      <c r="L195" s="43">
        <v>0</v>
      </c>
      <c r="M195" s="44">
        <v>13387.5</v>
      </c>
      <c r="N195" s="43">
        <v>0</v>
      </c>
      <c r="O195" s="44">
        <v>3069.44</v>
      </c>
      <c r="P195" s="44">
        <v>20966</v>
      </c>
      <c r="Q195" s="44">
        <v>57376.77</v>
      </c>
    </row>
    <row r="196" spans="1:17" x14ac:dyDescent="0.35">
      <c r="A196" s="365"/>
      <c r="B196" s="365"/>
      <c r="C196" s="23" t="s">
        <v>80</v>
      </c>
      <c r="D196" s="23" t="s">
        <v>20</v>
      </c>
      <c r="E196" s="43">
        <v>27</v>
      </c>
      <c r="F196" s="44">
        <v>1065247.03</v>
      </c>
      <c r="G196" s="44">
        <v>205282.76</v>
      </c>
      <c r="H196" s="43">
        <v>0</v>
      </c>
      <c r="I196" s="43">
        <v>0</v>
      </c>
      <c r="J196" s="44">
        <v>305590.86</v>
      </c>
      <c r="K196" s="43">
        <v>0</v>
      </c>
      <c r="L196" s="43">
        <v>0</v>
      </c>
      <c r="M196" s="44">
        <v>37862.5</v>
      </c>
      <c r="N196" s="44">
        <v>97350</v>
      </c>
      <c r="O196" s="44">
        <v>32660.26</v>
      </c>
      <c r="P196" s="44">
        <v>119270</v>
      </c>
      <c r="Q196" s="44">
        <v>335285.26</v>
      </c>
    </row>
    <row r="197" spans="1:17" x14ac:dyDescent="0.35">
      <c r="A197" s="365"/>
      <c r="B197" s="365"/>
      <c r="C197" s="23" t="s">
        <v>103</v>
      </c>
      <c r="D197" s="23" t="s">
        <v>20</v>
      </c>
      <c r="E197" s="43">
        <v>5</v>
      </c>
      <c r="F197" s="44">
        <v>176013</v>
      </c>
      <c r="G197" s="44">
        <v>28345.62</v>
      </c>
      <c r="H197" s="43">
        <v>0</v>
      </c>
      <c r="I197" s="43">
        <v>0</v>
      </c>
      <c r="J197" s="44">
        <v>48909.71</v>
      </c>
      <c r="K197" s="43">
        <v>0</v>
      </c>
      <c r="L197" s="43">
        <v>0</v>
      </c>
      <c r="M197" s="43">
        <v>0</v>
      </c>
      <c r="N197" s="43">
        <v>0</v>
      </c>
      <c r="O197" s="44">
        <v>8687.36</v>
      </c>
      <c r="P197" s="44">
        <v>16758</v>
      </c>
      <c r="Q197" s="44">
        <v>50947.15</v>
      </c>
    </row>
    <row r="198" spans="1:17" ht="15" thickBot="1" x14ac:dyDescent="0.4">
      <c r="A198" s="365"/>
      <c r="B198" s="413"/>
      <c r="C198" s="35" t="s">
        <v>51</v>
      </c>
      <c r="D198" s="35" t="s">
        <v>20</v>
      </c>
      <c r="E198" s="98">
        <v>2</v>
      </c>
      <c r="F198" s="101">
        <v>59914.66</v>
      </c>
      <c r="G198" s="101">
        <v>13152</v>
      </c>
      <c r="H198" s="98">
        <v>0</v>
      </c>
      <c r="I198" s="98">
        <v>0</v>
      </c>
      <c r="J198" s="101">
        <v>18831.580000000002</v>
      </c>
      <c r="K198" s="98">
        <v>0</v>
      </c>
      <c r="L198" s="98">
        <v>0</v>
      </c>
      <c r="M198" s="98">
        <v>0</v>
      </c>
      <c r="N198" s="98">
        <v>0</v>
      </c>
      <c r="O198" s="101">
        <v>2667.46</v>
      </c>
      <c r="P198" s="101">
        <v>5207</v>
      </c>
      <c r="Q198" s="101">
        <v>17627.7</v>
      </c>
    </row>
    <row r="199" spans="1:17" x14ac:dyDescent="0.35">
      <c r="A199" s="365"/>
      <c r="B199" s="370">
        <v>2021</v>
      </c>
      <c r="C199" s="27" t="s">
        <v>76</v>
      </c>
      <c r="D199" s="27" t="s">
        <v>102</v>
      </c>
      <c r="E199" s="47">
        <v>4</v>
      </c>
      <c r="F199" s="51">
        <v>324216.67</v>
      </c>
      <c r="G199" s="51">
        <v>66840</v>
      </c>
      <c r="H199" s="47">
        <v>0</v>
      </c>
      <c r="I199" s="47">
        <v>0</v>
      </c>
      <c r="J199" s="51">
        <v>69923.33</v>
      </c>
      <c r="K199" s="47">
        <v>0</v>
      </c>
      <c r="L199" s="47">
        <v>0</v>
      </c>
      <c r="M199" s="47">
        <v>0</v>
      </c>
      <c r="N199" s="47">
        <v>0</v>
      </c>
      <c r="O199" s="51">
        <v>64362.65</v>
      </c>
      <c r="P199" s="47">
        <v>0</v>
      </c>
      <c r="Q199" s="51">
        <v>100196.39</v>
      </c>
    </row>
    <row r="200" spans="1:17" ht="29" customHeight="1" x14ac:dyDescent="0.35">
      <c r="A200" s="365"/>
      <c r="B200" s="365"/>
      <c r="C200" s="23" t="s">
        <v>78</v>
      </c>
      <c r="D200" s="23" t="s">
        <v>20</v>
      </c>
      <c r="E200" s="43">
        <v>4</v>
      </c>
      <c r="F200" s="44">
        <v>156694.87</v>
      </c>
      <c r="G200" s="44">
        <v>31098.04</v>
      </c>
      <c r="H200" s="43">
        <v>0</v>
      </c>
      <c r="I200" s="43">
        <v>0</v>
      </c>
      <c r="J200" s="44">
        <v>45773.21</v>
      </c>
      <c r="K200" s="43">
        <v>0</v>
      </c>
      <c r="L200" s="43">
        <v>0</v>
      </c>
      <c r="M200" s="44">
        <v>5250</v>
      </c>
      <c r="N200" s="44">
        <v>35175</v>
      </c>
      <c r="O200" s="44">
        <v>6075.25</v>
      </c>
      <c r="P200" s="44">
        <v>25157</v>
      </c>
      <c r="Q200" s="44">
        <v>47645.5</v>
      </c>
    </row>
    <row r="201" spans="1:17" x14ac:dyDescent="0.35">
      <c r="A201" s="365"/>
      <c r="B201" s="365"/>
      <c r="C201" s="23" t="s">
        <v>79</v>
      </c>
      <c r="D201" s="23" t="s">
        <v>20</v>
      </c>
      <c r="E201" s="43">
        <v>6</v>
      </c>
      <c r="F201" s="44">
        <v>195737.33</v>
      </c>
      <c r="G201" s="44">
        <v>35580</v>
      </c>
      <c r="H201" s="43">
        <v>0</v>
      </c>
      <c r="I201" s="43">
        <v>0</v>
      </c>
      <c r="J201" s="44">
        <v>79600.88</v>
      </c>
      <c r="K201" s="43">
        <v>0</v>
      </c>
      <c r="L201" s="43">
        <v>0</v>
      </c>
      <c r="M201" s="44">
        <v>21600</v>
      </c>
      <c r="N201" s="43">
        <v>0</v>
      </c>
      <c r="O201" s="44">
        <v>7987.03</v>
      </c>
      <c r="P201" s="44">
        <v>30045</v>
      </c>
      <c r="Q201" s="44">
        <v>62118.63</v>
      </c>
    </row>
    <row r="202" spans="1:17" x14ac:dyDescent="0.35">
      <c r="A202" s="365"/>
      <c r="B202" s="365"/>
      <c r="C202" s="23" t="s">
        <v>80</v>
      </c>
      <c r="D202" s="23" t="s">
        <v>20</v>
      </c>
      <c r="E202" s="43">
        <v>23</v>
      </c>
      <c r="F202" s="44">
        <v>984993.54</v>
      </c>
      <c r="G202" s="44">
        <v>189827.8</v>
      </c>
      <c r="H202" s="43">
        <v>0</v>
      </c>
      <c r="I202" s="43">
        <v>0</v>
      </c>
      <c r="J202" s="44">
        <v>349327.35</v>
      </c>
      <c r="K202" s="43">
        <v>0</v>
      </c>
      <c r="L202" s="43">
        <v>0</v>
      </c>
      <c r="M202" s="44">
        <v>34806.25</v>
      </c>
      <c r="N202" s="43">
        <v>0</v>
      </c>
      <c r="O202" s="44">
        <v>29629.51</v>
      </c>
      <c r="P202" s="44">
        <v>120321</v>
      </c>
      <c r="Q202" s="44">
        <v>328046.87</v>
      </c>
    </row>
    <row r="203" spans="1:17" x14ac:dyDescent="0.35">
      <c r="A203" s="365"/>
      <c r="B203" s="365"/>
      <c r="C203" s="23" t="s">
        <v>103</v>
      </c>
      <c r="D203" s="23" t="s">
        <v>20</v>
      </c>
      <c r="E203" s="43">
        <v>5</v>
      </c>
      <c r="F203" s="44">
        <v>152833.79</v>
      </c>
      <c r="G203" s="44">
        <v>31157.56</v>
      </c>
      <c r="H203" s="43">
        <v>0</v>
      </c>
      <c r="I203" s="43">
        <v>0</v>
      </c>
      <c r="J203" s="44">
        <v>53364.959999999999</v>
      </c>
      <c r="K203" s="43">
        <v>0</v>
      </c>
      <c r="L203" s="43">
        <v>0</v>
      </c>
      <c r="M203" s="44">
        <v>2976</v>
      </c>
      <c r="N203" s="43">
        <v>0</v>
      </c>
      <c r="O203" s="44">
        <v>6048.49</v>
      </c>
      <c r="P203" s="44">
        <v>11809</v>
      </c>
      <c r="Q203" s="44">
        <v>48166.71</v>
      </c>
    </row>
    <row r="204" spans="1:17" ht="15" thickBot="1" x14ac:dyDescent="0.4">
      <c r="A204" s="365"/>
      <c r="B204" s="413"/>
      <c r="C204" s="35" t="s">
        <v>51</v>
      </c>
      <c r="D204" s="35" t="s">
        <v>20</v>
      </c>
      <c r="E204" s="98">
        <v>2</v>
      </c>
      <c r="F204" s="101">
        <v>52151.34</v>
      </c>
      <c r="G204" s="101">
        <v>13152</v>
      </c>
      <c r="H204" s="98">
        <v>0</v>
      </c>
      <c r="I204" s="98">
        <v>0</v>
      </c>
      <c r="J204" s="101">
        <v>15708.87</v>
      </c>
      <c r="K204" s="98">
        <v>0</v>
      </c>
      <c r="L204" s="98">
        <v>0</v>
      </c>
      <c r="M204" s="101">
        <v>6850</v>
      </c>
      <c r="N204" s="98">
        <v>0</v>
      </c>
      <c r="O204" s="101">
        <v>5832.31</v>
      </c>
      <c r="P204" s="101">
        <v>7696</v>
      </c>
      <c r="Q204" s="101">
        <v>15608.94</v>
      </c>
    </row>
    <row r="205" spans="1:17" x14ac:dyDescent="0.35">
      <c r="A205" s="365"/>
      <c r="B205" s="370">
        <v>2022</v>
      </c>
      <c r="C205" s="27" t="s">
        <v>76</v>
      </c>
      <c r="D205" s="27" t="s">
        <v>102</v>
      </c>
      <c r="E205" s="47">
        <v>4</v>
      </c>
      <c r="F205" s="51">
        <v>384949.64</v>
      </c>
      <c r="G205" s="51">
        <v>77265.73</v>
      </c>
      <c r="H205" s="47">
        <v>0</v>
      </c>
      <c r="I205" s="47">
        <v>0</v>
      </c>
      <c r="J205" s="51">
        <v>45405.03</v>
      </c>
      <c r="K205" s="47">
        <v>0</v>
      </c>
      <c r="L205" s="47">
        <v>0</v>
      </c>
      <c r="M205" s="51">
        <v>56262.5</v>
      </c>
      <c r="N205" s="51">
        <v>56325</v>
      </c>
      <c r="O205" s="51">
        <v>29865.84</v>
      </c>
      <c r="P205" s="47">
        <v>0</v>
      </c>
      <c r="Q205" s="51">
        <v>104419.98</v>
      </c>
    </row>
    <row r="206" spans="1:17" ht="26.5" customHeight="1" x14ac:dyDescent="0.35">
      <c r="A206" s="365"/>
      <c r="B206" s="365"/>
      <c r="C206" s="23" t="s">
        <v>78</v>
      </c>
      <c r="D206" s="23" t="s">
        <v>20</v>
      </c>
      <c r="E206" s="43">
        <v>3</v>
      </c>
      <c r="F206" s="44">
        <v>181479.39</v>
      </c>
      <c r="G206" s="44">
        <v>35552.54</v>
      </c>
      <c r="H206" s="43">
        <v>0</v>
      </c>
      <c r="I206" s="43">
        <v>0</v>
      </c>
      <c r="J206" s="44">
        <v>39652.85</v>
      </c>
      <c r="K206" s="43">
        <v>0</v>
      </c>
      <c r="L206" s="43">
        <v>0</v>
      </c>
      <c r="M206" s="44">
        <v>25150</v>
      </c>
      <c r="N206" s="44">
        <v>37725</v>
      </c>
      <c r="O206" s="44">
        <v>1930.8</v>
      </c>
      <c r="P206" s="44">
        <v>20441</v>
      </c>
      <c r="Q206" s="44">
        <v>52280.160000000003</v>
      </c>
    </row>
    <row r="207" spans="1:17" x14ac:dyDescent="0.35">
      <c r="A207" s="365"/>
      <c r="B207" s="365"/>
      <c r="C207" s="23" t="s">
        <v>79</v>
      </c>
      <c r="D207" s="23" t="s">
        <v>20</v>
      </c>
      <c r="E207" s="43">
        <v>5</v>
      </c>
      <c r="F207" s="44">
        <v>181913.24</v>
      </c>
      <c r="G207" s="44">
        <v>37399.54</v>
      </c>
      <c r="H207" s="43">
        <v>0</v>
      </c>
      <c r="I207" s="43">
        <v>0</v>
      </c>
      <c r="J207" s="44">
        <v>45335.65</v>
      </c>
      <c r="K207" s="43">
        <v>0</v>
      </c>
      <c r="L207" s="43">
        <v>0</v>
      </c>
      <c r="M207" s="43">
        <v>0</v>
      </c>
      <c r="N207" s="43">
        <v>0</v>
      </c>
      <c r="O207" s="44">
        <v>9371.08</v>
      </c>
      <c r="P207" s="44">
        <v>24247</v>
      </c>
      <c r="Q207" s="44">
        <v>52359.87</v>
      </c>
    </row>
    <row r="208" spans="1:17" x14ac:dyDescent="0.35">
      <c r="A208" s="365"/>
      <c r="B208" s="365"/>
      <c r="C208" s="23" t="s">
        <v>80</v>
      </c>
      <c r="D208" s="23" t="s">
        <v>20</v>
      </c>
      <c r="E208" s="43">
        <v>26</v>
      </c>
      <c r="F208" s="44">
        <v>1185988.23</v>
      </c>
      <c r="G208" s="44">
        <v>206098.07</v>
      </c>
      <c r="H208" s="43">
        <v>0</v>
      </c>
      <c r="I208" s="43">
        <v>0</v>
      </c>
      <c r="J208" s="44">
        <v>237452.47</v>
      </c>
      <c r="K208" s="43">
        <v>0</v>
      </c>
      <c r="L208" s="43">
        <v>0</v>
      </c>
      <c r="M208" s="44">
        <v>12150</v>
      </c>
      <c r="N208" s="43">
        <v>0</v>
      </c>
      <c r="O208" s="44">
        <v>35488.18</v>
      </c>
      <c r="P208" s="44">
        <v>127675</v>
      </c>
      <c r="Q208" s="44">
        <v>361618.87</v>
      </c>
    </row>
    <row r="209" spans="1:17" x14ac:dyDescent="0.35">
      <c r="A209" s="365"/>
      <c r="B209" s="365"/>
      <c r="C209" s="23" t="s">
        <v>103</v>
      </c>
      <c r="D209" s="23" t="s">
        <v>20</v>
      </c>
      <c r="E209" s="43">
        <v>5</v>
      </c>
      <c r="F209" s="44">
        <v>188750.19</v>
      </c>
      <c r="G209" s="44">
        <v>36401.870000000003</v>
      </c>
      <c r="H209" s="43">
        <v>0</v>
      </c>
      <c r="I209" s="43">
        <v>0</v>
      </c>
      <c r="J209" s="44">
        <v>50824.71</v>
      </c>
      <c r="K209" s="43">
        <v>0</v>
      </c>
      <c r="L209" s="43">
        <v>0</v>
      </c>
      <c r="M209" s="43">
        <v>0</v>
      </c>
      <c r="N209" s="44">
        <v>30375</v>
      </c>
      <c r="O209" s="44">
        <v>5508.75</v>
      </c>
      <c r="P209" s="44">
        <v>16622</v>
      </c>
      <c r="Q209" s="44">
        <v>56327.89</v>
      </c>
    </row>
    <row r="210" spans="1:17" ht="15" thickBot="1" x14ac:dyDescent="0.4">
      <c r="A210" s="365"/>
      <c r="B210" s="413"/>
      <c r="C210" s="35" t="s">
        <v>51</v>
      </c>
      <c r="D210" s="35" t="s">
        <v>20</v>
      </c>
      <c r="E210" s="98">
        <v>2</v>
      </c>
      <c r="F210" s="101">
        <v>79153.52</v>
      </c>
      <c r="G210" s="101">
        <v>17154.36</v>
      </c>
      <c r="H210" s="98">
        <v>0</v>
      </c>
      <c r="I210" s="98">
        <v>0</v>
      </c>
      <c r="J210" s="101">
        <v>15781.55</v>
      </c>
      <c r="K210" s="98">
        <v>0</v>
      </c>
      <c r="L210" s="98">
        <v>0</v>
      </c>
      <c r="M210" s="101">
        <v>4512.5</v>
      </c>
      <c r="N210" s="101">
        <v>27075</v>
      </c>
      <c r="O210" s="101">
        <v>3560.09</v>
      </c>
      <c r="P210" s="101">
        <v>4093</v>
      </c>
      <c r="Q210" s="101">
        <v>20268.490000000002</v>
      </c>
    </row>
    <row r="211" spans="1:17" x14ac:dyDescent="0.35">
      <c r="A211" s="365"/>
      <c r="B211" s="370">
        <v>2023</v>
      </c>
      <c r="C211" s="27" t="s">
        <v>76</v>
      </c>
      <c r="D211" s="27" t="s">
        <v>102</v>
      </c>
      <c r="E211" s="47">
        <v>4</v>
      </c>
      <c r="F211" s="51">
        <v>414916.67</v>
      </c>
      <c r="G211" s="51">
        <v>86040</v>
      </c>
      <c r="H211" s="47">
        <v>0</v>
      </c>
      <c r="I211" s="47">
        <v>0</v>
      </c>
      <c r="J211" s="51">
        <v>51377.9</v>
      </c>
      <c r="K211" s="47">
        <v>0</v>
      </c>
      <c r="L211" s="47">
        <v>0</v>
      </c>
      <c r="M211" s="47">
        <v>0</v>
      </c>
      <c r="N211" s="47">
        <v>0</v>
      </c>
      <c r="O211" s="51">
        <v>67826.83</v>
      </c>
      <c r="P211" s="47">
        <v>0</v>
      </c>
      <c r="Q211" s="51">
        <v>118493.74</v>
      </c>
    </row>
    <row r="212" spans="1:17" ht="27.5" customHeight="1" x14ac:dyDescent="0.35">
      <c r="A212" s="365"/>
      <c r="B212" s="422"/>
      <c r="C212" s="34" t="s">
        <v>78</v>
      </c>
      <c r="D212" s="34" t="s">
        <v>20</v>
      </c>
      <c r="E212" s="97">
        <v>2</v>
      </c>
      <c r="F212" s="100">
        <v>142248.32999999999</v>
      </c>
      <c r="G212" s="100">
        <v>27970.5</v>
      </c>
      <c r="H212" s="97">
        <v>0</v>
      </c>
      <c r="I212" s="97">
        <v>0</v>
      </c>
      <c r="J212" s="100">
        <v>28920.97</v>
      </c>
      <c r="K212" s="97">
        <v>0</v>
      </c>
      <c r="L212" s="97">
        <v>0</v>
      </c>
      <c r="M212" s="100">
        <v>5390.63</v>
      </c>
      <c r="N212" s="97">
        <v>0</v>
      </c>
      <c r="O212" s="97">
        <v>207.3</v>
      </c>
      <c r="P212" s="100">
        <v>14187</v>
      </c>
      <c r="Q212" s="100">
        <v>42242.69</v>
      </c>
    </row>
    <row r="213" spans="1:17" x14ac:dyDescent="0.35">
      <c r="A213" s="365"/>
      <c r="B213" s="365"/>
      <c r="C213" s="23" t="s">
        <v>79</v>
      </c>
      <c r="D213" s="23" t="s">
        <v>20</v>
      </c>
      <c r="E213" s="43">
        <v>6</v>
      </c>
      <c r="F213" s="44">
        <v>288843.39</v>
      </c>
      <c r="G213" s="44">
        <v>58155.88</v>
      </c>
      <c r="H213" s="43">
        <v>0</v>
      </c>
      <c r="I213" s="43">
        <v>0</v>
      </c>
      <c r="J213" s="44">
        <v>64285.33</v>
      </c>
      <c r="K213" s="43">
        <v>0</v>
      </c>
      <c r="L213" s="43">
        <v>0</v>
      </c>
      <c r="M213" s="43">
        <v>0</v>
      </c>
      <c r="N213" s="43">
        <v>0</v>
      </c>
      <c r="O213" s="44">
        <v>25091.17</v>
      </c>
      <c r="P213" s="44">
        <v>29080</v>
      </c>
      <c r="Q213" s="44">
        <v>78733.94</v>
      </c>
    </row>
    <row r="214" spans="1:17" x14ac:dyDescent="0.35">
      <c r="A214" s="365"/>
      <c r="B214" s="365"/>
      <c r="C214" s="23" t="s">
        <v>80</v>
      </c>
      <c r="D214" s="23" t="s">
        <v>20</v>
      </c>
      <c r="E214" s="43">
        <v>25</v>
      </c>
      <c r="F214" s="44">
        <v>1414054.99</v>
      </c>
      <c r="G214" s="44">
        <v>209738.23</v>
      </c>
      <c r="H214" s="43">
        <v>0</v>
      </c>
      <c r="I214" s="43">
        <v>0</v>
      </c>
      <c r="J214" s="44">
        <v>293521.56</v>
      </c>
      <c r="K214" s="43">
        <v>0</v>
      </c>
      <c r="L214" s="43">
        <v>0</v>
      </c>
      <c r="M214" s="44">
        <v>40350</v>
      </c>
      <c r="N214" s="43">
        <v>0</v>
      </c>
      <c r="O214" s="44">
        <v>38148.07</v>
      </c>
      <c r="P214" s="44">
        <v>135758</v>
      </c>
      <c r="Q214" s="44">
        <v>415036.44</v>
      </c>
    </row>
    <row r="215" spans="1:17" x14ac:dyDescent="0.35">
      <c r="A215" s="365"/>
      <c r="B215" s="365"/>
      <c r="C215" s="23" t="s">
        <v>103</v>
      </c>
      <c r="D215" s="23" t="s">
        <v>20</v>
      </c>
      <c r="E215" s="43">
        <v>5</v>
      </c>
      <c r="F215" s="44">
        <v>270992.33</v>
      </c>
      <c r="G215" s="44">
        <v>53024</v>
      </c>
      <c r="H215" s="43">
        <v>0</v>
      </c>
      <c r="I215" s="43">
        <v>0</v>
      </c>
      <c r="J215" s="44">
        <v>59758.47</v>
      </c>
      <c r="K215" s="43">
        <v>0</v>
      </c>
      <c r="L215" s="43">
        <v>0</v>
      </c>
      <c r="M215" s="43">
        <v>0</v>
      </c>
      <c r="N215" s="43">
        <v>0</v>
      </c>
      <c r="O215" s="44">
        <v>9893.35</v>
      </c>
      <c r="P215" s="44">
        <v>27157</v>
      </c>
      <c r="Q215" s="44">
        <v>78912.42</v>
      </c>
    </row>
    <row r="216" spans="1:17" ht="15" thickBot="1" x14ac:dyDescent="0.4">
      <c r="A216" s="365"/>
      <c r="B216" s="413"/>
      <c r="C216" s="35" t="s">
        <v>51</v>
      </c>
      <c r="D216" s="35" t="s">
        <v>20</v>
      </c>
      <c r="E216" s="98">
        <v>2</v>
      </c>
      <c r="F216" s="101">
        <v>88400</v>
      </c>
      <c r="G216" s="101">
        <v>19200</v>
      </c>
      <c r="H216" s="98">
        <v>0</v>
      </c>
      <c r="I216" s="98">
        <v>0</v>
      </c>
      <c r="J216" s="101">
        <v>18944.259999999998</v>
      </c>
      <c r="K216" s="98">
        <v>0</v>
      </c>
      <c r="L216" s="98">
        <v>0</v>
      </c>
      <c r="M216" s="98">
        <v>0</v>
      </c>
      <c r="N216" s="98">
        <v>0</v>
      </c>
      <c r="O216" s="101">
        <v>4759.75</v>
      </c>
      <c r="P216" s="101">
        <v>9415</v>
      </c>
      <c r="Q216" s="101">
        <v>23329.83</v>
      </c>
    </row>
    <row r="217" spans="1:17" x14ac:dyDescent="0.35">
      <c r="A217" s="365"/>
      <c r="B217" s="370">
        <v>2024</v>
      </c>
      <c r="C217" s="27" t="s">
        <v>76</v>
      </c>
      <c r="D217" s="27" t="s">
        <v>102</v>
      </c>
      <c r="E217" s="47">
        <v>4</v>
      </c>
      <c r="F217" s="51">
        <v>383230</v>
      </c>
      <c r="G217" s="51">
        <v>77808</v>
      </c>
      <c r="H217" s="47">
        <v>0</v>
      </c>
      <c r="I217" s="51">
        <v>35833.33</v>
      </c>
      <c r="J217" s="51">
        <v>84585.1</v>
      </c>
      <c r="K217" s="47">
        <v>0</v>
      </c>
      <c r="L217" s="47">
        <v>0</v>
      </c>
      <c r="M217" s="51">
        <v>19500</v>
      </c>
      <c r="N217" s="47">
        <v>0</v>
      </c>
      <c r="O217" s="51">
        <v>45316.5</v>
      </c>
      <c r="P217" s="47">
        <v>0</v>
      </c>
      <c r="Q217" s="51">
        <v>126555.32</v>
      </c>
    </row>
    <row r="218" spans="1:17" ht="30.5" customHeight="1" x14ac:dyDescent="0.35">
      <c r="A218" s="365"/>
      <c r="B218" s="365"/>
      <c r="C218" s="23" t="s">
        <v>78</v>
      </c>
      <c r="D218" s="23" t="s">
        <v>20</v>
      </c>
      <c r="E218" s="43">
        <v>3</v>
      </c>
      <c r="F218" s="44">
        <v>259157.33</v>
      </c>
      <c r="G218" s="44">
        <v>48886</v>
      </c>
      <c r="H218" s="43">
        <v>0</v>
      </c>
      <c r="I218" s="44">
        <v>20246.669999999998</v>
      </c>
      <c r="J218" s="44">
        <v>54415.73</v>
      </c>
      <c r="K218" s="43">
        <v>0</v>
      </c>
      <c r="L218" s="43">
        <v>0</v>
      </c>
      <c r="M218" s="43">
        <v>0</v>
      </c>
      <c r="N218" s="43">
        <v>0</v>
      </c>
      <c r="O218" s="44">
        <v>1311.18</v>
      </c>
      <c r="P218" s="44">
        <v>23424</v>
      </c>
      <c r="Q218" s="44">
        <v>79254.929999999993</v>
      </c>
    </row>
    <row r="219" spans="1:17" x14ac:dyDescent="0.35">
      <c r="A219" s="365"/>
      <c r="B219" s="365"/>
      <c r="C219" s="23" t="s">
        <v>79</v>
      </c>
      <c r="D219" s="23" t="s">
        <v>20</v>
      </c>
      <c r="E219" s="43">
        <v>7</v>
      </c>
      <c r="F219" s="44">
        <v>389532.78</v>
      </c>
      <c r="G219" s="44">
        <v>72170.149999999994</v>
      </c>
      <c r="H219" s="43">
        <v>0</v>
      </c>
      <c r="I219" s="43">
        <v>0</v>
      </c>
      <c r="J219" s="44">
        <v>84243.57</v>
      </c>
      <c r="K219" s="43">
        <v>0</v>
      </c>
      <c r="L219" s="43">
        <v>0</v>
      </c>
      <c r="M219" s="43">
        <v>0</v>
      </c>
      <c r="N219" s="43">
        <v>0</v>
      </c>
      <c r="O219" s="44">
        <v>16630.150000000001</v>
      </c>
      <c r="P219" s="44">
        <v>39801</v>
      </c>
      <c r="Q219" s="44">
        <v>106888.38</v>
      </c>
    </row>
    <row r="220" spans="1:17" x14ac:dyDescent="0.35">
      <c r="A220" s="365"/>
      <c r="B220" s="365"/>
      <c r="C220" s="23" t="s">
        <v>80</v>
      </c>
      <c r="D220" s="23" t="s">
        <v>20</v>
      </c>
      <c r="E220" s="43">
        <v>25</v>
      </c>
      <c r="F220" s="44">
        <v>2235805.0099999998</v>
      </c>
      <c r="G220" s="44">
        <v>233910.29</v>
      </c>
      <c r="H220" s="43">
        <v>0</v>
      </c>
      <c r="I220" s="44">
        <v>30516.67</v>
      </c>
      <c r="J220" s="44">
        <v>335773.03</v>
      </c>
      <c r="K220" s="43">
        <v>0</v>
      </c>
      <c r="L220" s="43">
        <v>0</v>
      </c>
      <c r="M220" s="44">
        <v>24525</v>
      </c>
      <c r="N220" s="44">
        <v>45225</v>
      </c>
      <c r="O220" s="44">
        <v>58116.49</v>
      </c>
      <c r="P220" s="44">
        <v>155399</v>
      </c>
      <c r="Q220" s="44">
        <v>472665.66</v>
      </c>
    </row>
    <row r="221" spans="1:17" x14ac:dyDescent="0.35">
      <c r="A221" s="365"/>
      <c r="B221" s="365"/>
      <c r="C221" s="23" t="s">
        <v>103</v>
      </c>
      <c r="D221" s="23" t="s">
        <v>20</v>
      </c>
      <c r="E221" s="43">
        <v>5</v>
      </c>
      <c r="F221" s="44">
        <v>298777.99</v>
      </c>
      <c r="G221" s="44">
        <v>66279.8</v>
      </c>
      <c r="H221" s="43">
        <v>0</v>
      </c>
      <c r="I221" s="43">
        <v>0</v>
      </c>
      <c r="J221" s="44">
        <v>66669.55</v>
      </c>
      <c r="K221" s="43">
        <v>0</v>
      </c>
      <c r="L221" s="43">
        <v>0</v>
      </c>
      <c r="M221" s="43">
        <v>0</v>
      </c>
      <c r="N221" s="43">
        <v>0</v>
      </c>
      <c r="O221" s="44">
        <v>19610.87</v>
      </c>
      <c r="P221" s="44">
        <v>30640</v>
      </c>
      <c r="Q221" s="44">
        <v>86636.22</v>
      </c>
    </row>
    <row r="222" spans="1:17" ht="15" thickBot="1" x14ac:dyDescent="0.4">
      <c r="A222" s="365"/>
      <c r="B222" s="413"/>
      <c r="C222" s="35" t="s">
        <v>51</v>
      </c>
      <c r="D222" s="35" t="s">
        <v>20</v>
      </c>
      <c r="E222" s="98">
        <v>2</v>
      </c>
      <c r="F222" s="101">
        <v>112327.4</v>
      </c>
      <c r="G222" s="101">
        <v>23040</v>
      </c>
      <c r="H222" s="98">
        <v>0</v>
      </c>
      <c r="I222" s="98">
        <v>0</v>
      </c>
      <c r="J222" s="101">
        <v>22992.37</v>
      </c>
      <c r="K222" s="98">
        <v>0</v>
      </c>
      <c r="L222" s="98">
        <v>0</v>
      </c>
      <c r="M222" s="98">
        <v>0</v>
      </c>
      <c r="N222" s="98">
        <v>0</v>
      </c>
      <c r="O222" s="101">
        <v>2343.9699999999998</v>
      </c>
      <c r="P222" s="101">
        <v>10436</v>
      </c>
      <c r="Q222" s="101">
        <v>28752.11</v>
      </c>
    </row>
    <row r="223" spans="1:17" x14ac:dyDescent="0.35">
      <c r="A223" s="365"/>
      <c r="B223" s="364">
        <v>2025</v>
      </c>
      <c r="C223" s="29" t="s">
        <v>76</v>
      </c>
      <c r="D223" s="29" t="s">
        <v>102</v>
      </c>
      <c r="E223" s="52">
        <v>4</v>
      </c>
      <c r="F223" s="53">
        <v>393169.67</v>
      </c>
      <c r="G223" s="53">
        <v>79434</v>
      </c>
      <c r="H223" s="52">
        <v>0</v>
      </c>
      <c r="I223" s="53">
        <v>35600</v>
      </c>
      <c r="J223" s="53">
        <v>32392.98</v>
      </c>
      <c r="K223" s="52">
        <v>0</v>
      </c>
      <c r="L223" s="52">
        <v>0</v>
      </c>
      <c r="M223" s="52">
        <v>0</v>
      </c>
      <c r="N223" s="52">
        <v>0</v>
      </c>
      <c r="O223" s="53">
        <v>4721.0600000000004</v>
      </c>
      <c r="P223" s="52">
        <v>0</v>
      </c>
      <c r="Q223" s="53">
        <v>105307.62</v>
      </c>
    </row>
    <row r="224" spans="1:17" ht="29" customHeight="1" x14ac:dyDescent="0.35">
      <c r="A224" s="365"/>
      <c r="B224" s="365"/>
      <c r="C224" s="23" t="s">
        <v>78</v>
      </c>
      <c r="D224" s="23" t="s">
        <v>20</v>
      </c>
      <c r="E224" s="43">
        <v>4</v>
      </c>
      <c r="F224" s="44">
        <v>260917</v>
      </c>
      <c r="G224" s="44">
        <v>47355.5</v>
      </c>
      <c r="H224" s="43">
        <v>0</v>
      </c>
      <c r="I224" s="44">
        <v>19460</v>
      </c>
      <c r="J224" s="44">
        <v>46830.15</v>
      </c>
      <c r="K224" s="43">
        <v>0</v>
      </c>
      <c r="L224" s="43">
        <v>0</v>
      </c>
      <c r="M224" s="43">
        <v>0</v>
      </c>
      <c r="N224" s="43">
        <v>0</v>
      </c>
      <c r="O224" s="44">
        <v>5480.12</v>
      </c>
      <c r="P224" s="44">
        <v>40153</v>
      </c>
      <c r="Q224" s="44">
        <v>80651.429999999993</v>
      </c>
    </row>
    <row r="225" spans="1:18" x14ac:dyDescent="0.35">
      <c r="A225" s="365"/>
      <c r="B225" s="365"/>
      <c r="C225" s="23" t="s">
        <v>79</v>
      </c>
      <c r="D225" s="23" t="s">
        <v>20</v>
      </c>
      <c r="E225" s="43">
        <v>5</v>
      </c>
      <c r="F225" s="44">
        <v>234675</v>
      </c>
      <c r="G225" s="44">
        <v>50242.5</v>
      </c>
      <c r="H225" s="43">
        <v>0</v>
      </c>
      <c r="I225" s="43">
        <v>0</v>
      </c>
      <c r="J225" s="44">
        <v>48811.75</v>
      </c>
      <c r="K225" s="43">
        <v>0</v>
      </c>
      <c r="L225" s="43">
        <v>0</v>
      </c>
      <c r="M225" s="43">
        <v>0</v>
      </c>
      <c r="N225" s="43">
        <v>0</v>
      </c>
      <c r="O225" s="44">
        <v>13370.12</v>
      </c>
      <c r="P225" s="44">
        <v>40190</v>
      </c>
      <c r="Q225" s="44">
        <v>68324.009999999995</v>
      </c>
    </row>
    <row r="226" spans="1:18" x14ac:dyDescent="0.35">
      <c r="A226" s="365"/>
      <c r="B226" s="365"/>
      <c r="C226" s="23" t="s">
        <v>80</v>
      </c>
      <c r="D226" s="23" t="s">
        <v>20</v>
      </c>
      <c r="E226" s="43">
        <v>25</v>
      </c>
      <c r="F226" s="44">
        <v>1307679.72</v>
      </c>
      <c r="G226" s="44">
        <v>185668.77</v>
      </c>
      <c r="H226" s="43">
        <v>0</v>
      </c>
      <c r="I226" s="44">
        <v>13500</v>
      </c>
      <c r="J226" s="44">
        <v>177905.32</v>
      </c>
      <c r="K226" s="43">
        <v>0</v>
      </c>
      <c r="L226" s="43">
        <v>0</v>
      </c>
      <c r="M226" s="44">
        <v>26221.88</v>
      </c>
      <c r="N226" s="44">
        <v>47475</v>
      </c>
      <c r="O226" s="44">
        <v>14607.56</v>
      </c>
      <c r="P226" s="44">
        <v>192640</v>
      </c>
      <c r="Q226" s="44">
        <v>373308.24</v>
      </c>
    </row>
    <row r="227" spans="1:18" x14ac:dyDescent="0.35">
      <c r="A227" s="365"/>
      <c r="B227" s="365"/>
      <c r="C227" s="23" t="s">
        <v>103</v>
      </c>
      <c r="D227" s="23" t="s">
        <v>20</v>
      </c>
      <c r="E227" s="43">
        <v>5</v>
      </c>
      <c r="F227" s="44">
        <v>242744.87</v>
      </c>
      <c r="G227" s="44">
        <v>46678.46</v>
      </c>
      <c r="H227" s="43">
        <v>0</v>
      </c>
      <c r="I227" s="43">
        <v>0</v>
      </c>
      <c r="J227" s="44">
        <v>45953.79</v>
      </c>
      <c r="K227" s="43">
        <v>0</v>
      </c>
      <c r="L227" s="43">
        <v>0</v>
      </c>
      <c r="M227" s="43">
        <v>0</v>
      </c>
      <c r="N227" s="43">
        <v>0</v>
      </c>
      <c r="O227" s="44">
        <v>11114.18</v>
      </c>
      <c r="P227" s="44">
        <v>28356</v>
      </c>
      <c r="Q227" s="44">
        <v>68299.05</v>
      </c>
    </row>
    <row r="228" spans="1:18" ht="15" thickBot="1" x14ac:dyDescent="0.4">
      <c r="A228" s="371"/>
      <c r="B228" s="413"/>
      <c r="C228" s="35" t="s">
        <v>51</v>
      </c>
      <c r="D228" s="35" t="s">
        <v>20</v>
      </c>
      <c r="E228" s="98">
        <v>2</v>
      </c>
      <c r="F228" s="101">
        <v>82992</v>
      </c>
      <c r="G228" s="101">
        <v>18144</v>
      </c>
      <c r="H228" s="98">
        <v>0</v>
      </c>
      <c r="I228" s="98">
        <v>0</v>
      </c>
      <c r="J228" s="101">
        <v>9895.2000000000007</v>
      </c>
      <c r="K228" s="98">
        <v>0</v>
      </c>
      <c r="L228" s="98">
        <v>0</v>
      </c>
      <c r="M228" s="98">
        <v>0</v>
      </c>
      <c r="N228" s="98">
        <v>0</v>
      </c>
      <c r="O228" s="101">
        <v>5828.5</v>
      </c>
      <c r="P228" s="101">
        <v>13383</v>
      </c>
      <c r="Q228" s="101">
        <v>20932.39</v>
      </c>
    </row>
    <row r="229" spans="1:18" x14ac:dyDescent="0.35">
      <c r="A229" s="410" t="s">
        <v>399</v>
      </c>
      <c r="B229" s="410">
        <v>2020</v>
      </c>
      <c r="C229" s="31" t="s">
        <v>108</v>
      </c>
      <c r="D229" s="23" t="s">
        <v>107</v>
      </c>
      <c r="E229" s="43">
        <v>3</v>
      </c>
      <c r="F229" s="76">
        <v>268347.67</v>
      </c>
      <c r="G229" s="76">
        <v>46653.21</v>
      </c>
      <c r="H229" s="76"/>
      <c r="I229" s="76"/>
      <c r="J229" s="76"/>
      <c r="K229" s="76"/>
      <c r="L229" s="76"/>
      <c r="M229" s="76">
        <v>35568</v>
      </c>
      <c r="N229" s="76">
        <v>53352</v>
      </c>
      <c r="O229" s="76">
        <v>25740</v>
      </c>
      <c r="P229" s="76"/>
      <c r="Q229" s="44">
        <v>84385.396831999999</v>
      </c>
      <c r="R229" s="19"/>
    </row>
    <row r="230" spans="1:18" ht="13.5" customHeight="1" x14ac:dyDescent="0.35">
      <c r="A230" s="407"/>
      <c r="B230" s="407"/>
      <c r="C230" s="31" t="s">
        <v>109</v>
      </c>
      <c r="D230" s="23" t="s">
        <v>20</v>
      </c>
      <c r="E230" s="43">
        <v>4</v>
      </c>
      <c r="F230" s="76">
        <v>199406.67</v>
      </c>
      <c r="G230" s="76">
        <v>39631.730000000003</v>
      </c>
      <c r="H230" s="76"/>
      <c r="I230" s="76"/>
      <c r="J230" s="76">
        <v>32250.93</v>
      </c>
      <c r="K230" s="76"/>
      <c r="L230" s="76"/>
      <c r="M230" s="76">
        <v>23084.720000000001</v>
      </c>
      <c r="N230" s="76">
        <v>34627.08</v>
      </c>
      <c r="O230" s="76">
        <v>14266.1</v>
      </c>
      <c r="P230" s="76">
        <v>24272.22</v>
      </c>
      <c r="Q230" s="76">
        <v>72184.747980000015</v>
      </c>
      <c r="R230" s="19"/>
    </row>
    <row r="231" spans="1:18" x14ac:dyDescent="0.35">
      <c r="A231" s="407"/>
      <c r="B231" s="407"/>
      <c r="C231" s="31" t="s">
        <v>110</v>
      </c>
      <c r="D231" s="23" t="s">
        <v>20</v>
      </c>
      <c r="E231" s="43">
        <v>10</v>
      </c>
      <c r="F231" s="76">
        <v>447487.4</v>
      </c>
      <c r="G231" s="76">
        <v>75606.62</v>
      </c>
      <c r="H231" s="76"/>
      <c r="I231" s="76"/>
      <c r="J231" s="76">
        <v>86722.079999999987</v>
      </c>
      <c r="K231" s="76"/>
      <c r="L231" s="76"/>
      <c r="M231" s="76"/>
      <c r="N231" s="76">
        <v>37783.68</v>
      </c>
      <c r="O231" s="76">
        <v>5389.13</v>
      </c>
      <c r="P231" s="76">
        <v>52292.439999999995</v>
      </c>
      <c r="Q231" s="76">
        <v>138517.25714</v>
      </c>
      <c r="R231" s="19"/>
    </row>
    <row r="232" spans="1:18" x14ac:dyDescent="0.35">
      <c r="A232" s="407"/>
      <c r="B232" s="407"/>
      <c r="C232" s="31" t="s">
        <v>111</v>
      </c>
      <c r="D232" s="23" t="s">
        <v>20</v>
      </c>
      <c r="E232" s="43">
        <v>7</v>
      </c>
      <c r="F232" s="76">
        <v>343433.33999999997</v>
      </c>
      <c r="G232" s="76">
        <v>68249.86</v>
      </c>
      <c r="H232" s="76"/>
      <c r="I232" s="76"/>
      <c r="J232" s="76">
        <v>63822.990000000005</v>
      </c>
      <c r="K232" s="76"/>
      <c r="L232" s="76"/>
      <c r="M232" s="76">
        <v>8542.26</v>
      </c>
      <c r="N232" s="76">
        <v>34011.42</v>
      </c>
      <c r="O232" s="76"/>
      <c r="P232" s="76">
        <v>40418.03</v>
      </c>
      <c r="Q232" s="76">
        <v>109685.05955999998</v>
      </c>
      <c r="R232" s="19"/>
    </row>
    <row r="233" spans="1:18" x14ac:dyDescent="0.35">
      <c r="A233" s="407"/>
      <c r="B233" s="407"/>
      <c r="C233" s="31" t="s">
        <v>112</v>
      </c>
      <c r="D233" s="23" t="s">
        <v>20</v>
      </c>
      <c r="E233" s="43">
        <v>4</v>
      </c>
      <c r="F233" s="76">
        <v>181488.34</v>
      </c>
      <c r="G233" s="76">
        <v>36048.06</v>
      </c>
      <c r="H233" s="76"/>
      <c r="I233" s="76"/>
      <c r="J233" s="76">
        <v>33147.03</v>
      </c>
      <c r="K233" s="76"/>
      <c r="L233" s="76"/>
      <c r="M233" s="76">
        <v>41550.740000000005</v>
      </c>
      <c r="N233" s="76">
        <v>33841.019999999997</v>
      </c>
      <c r="O233" s="76">
        <v>7153.0999999999995</v>
      </c>
      <c r="P233" s="76">
        <v>21916.1</v>
      </c>
      <c r="Q233" s="76">
        <v>69750.358195999986</v>
      </c>
      <c r="R233" s="19"/>
    </row>
    <row r="234" spans="1:18" x14ac:dyDescent="0.35">
      <c r="A234" s="407"/>
      <c r="B234" s="407"/>
      <c r="C234" s="31" t="s">
        <v>113</v>
      </c>
      <c r="D234" s="23" t="s">
        <v>20</v>
      </c>
      <c r="E234" s="43">
        <v>4</v>
      </c>
      <c r="F234" s="76">
        <v>124412.67</v>
      </c>
      <c r="G234" s="76">
        <v>8300</v>
      </c>
      <c r="H234" s="76"/>
      <c r="I234" s="76"/>
      <c r="J234" s="76">
        <v>25743.46</v>
      </c>
      <c r="K234" s="76"/>
      <c r="L234" s="76"/>
      <c r="M234" s="76">
        <v>10610.34</v>
      </c>
      <c r="N234" s="76"/>
      <c r="O234" s="76">
        <v>7200</v>
      </c>
      <c r="P234" s="76">
        <v>14063.76</v>
      </c>
      <c r="Q234" s="76">
        <v>37380.857171999996</v>
      </c>
      <c r="R234" s="19"/>
    </row>
    <row r="235" spans="1:18" x14ac:dyDescent="0.35">
      <c r="A235" s="407"/>
      <c r="B235" s="407"/>
      <c r="C235" s="31" t="s">
        <v>114</v>
      </c>
      <c r="D235" s="23" t="s">
        <v>20</v>
      </c>
      <c r="E235" s="43">
        <v>13</v>
      </c>
      <c r="F235" s="76">
        <v>531896.66999999993</v>
      </c>
      <c r="G235" s="76">
        <v>90347.83</v>
      </c>
      <c r="H235" s="76"/>
      <c r="I235" s="76"/>
      <c r="J235" s="76">
        <v>108568.69</v>
      </c>
      <c r="K235" s="76"/>
      <c r="L235" s="76"/>
      <c r="M235" s="76"/>
      <c r="N235" s="76">
        <v>39550.080000000002</v>
      </c>
      <c r="O235" s="76">
        <v>2400</v>
      </c>
      <c r="P235" s="76">
        <v>62357.36</v>
      </c>
      <c r="Q235" s="76">
        <v>164017.69173199998</v>
      </c>
      <c r="R235" s="19"/>
    </row>
    <row r="236" spans="1:18" ht="15" thickBot="1" x14ac:dyDescent="0.4">
      <c r="A236" s="407"/>
      <c r="B236" s="408"/>
      <c r="C236" s="32" t="s">
        <v>115</v>
      </c>
      <c r="D236" s="25" t="s">
        <v>20</v>
      </c>
      <c r="E236" s="45">
        <v>4</v>
      </c>
      <c r="F236" s="77">
        <v>140340.45000000001</v>
      </c>
      <c r="G236" s="77">
        <v>27824.75</v>
      </c>
      <c r="H236" s="77"/>
      <c r="I236" s="77"/>
      <c r="J236" s="77">
        <v>30822.32</v>
      </c>
      <c r="K236" s="77"/>
      <c r="L236" s="77"/>
      <c r="M236" s="77">
        <v>7729.3</v>
      </c>
      <c r="N236" s="77"/>
      <c r="O236" s="77">
        <v>3165.6400000000003</v>
      </c>
      <c r="P236" s="77">
        <v>17183.03</v>
      </c>
      <c r="Q236" s="77">
        <v>44595.662236000004</v>
      </c>
      <c r="R236" s="19"/>
    </row>
    <row r="237" spans="1:18" x14ac:dyDescent="0.35">
      <c r="A237" s="407"/>
      <c r="B237" s="406">
        <v>2021</v>
      </c>
      <c r="C237" s="27" t="s">
        <v>108</v>
      </c>
      <c r="D237" s="27" t="s">
        <v>107</v>
      </c>
      <c r="E237" s="47">
        <v>3</v>
      </c>
      <c r="F237" s="78">
        <v>271252.66000000003</v>
      </c>
      <c r="G237" s="78">
        <v>51027.5</v>
      </c>
      <c r="H237" s="78"/>
      <c r="I237" s="78"/>
      <c r="J237" s="78"/>
      <c r="K237" s="78"/>
      <c r="L237" s="78"/>
      <c r="M237" s="78"/>
      <c r="N237" s="78"/>
      <c r="O237" s="78">
        <v>78724</v>
      </c>
      <c r="P237" s="78"/>
      <c r="Q237" s="78">
        <v>78757.217023999998</v>
      </c>
      <c r="R237" s="19"/>
    </row>
    <row r="238" spans="1:18" x14ac:dyDescent="0.35">
      <c r="A238" s="407"/>
      <c r="B238" s="407"/>
      <c r="C238" s="23" t="s">
        <v>109</v>
      </c>
      <c r="D238" s="23" t="s">
        <v>20</v>
      </c>
      <c r="E238" s="43">
        <v>4</v>
      </c>
      <c r="F238" s="76">
        <v>215535</v>
      </c>
      <c r="G238" s="76">
        <v>42050.729999999996</v>
      </c>
      <c r="H238" s="76"/>
      <c r="I238" s="76"/>
      <c r="J238" s="76">
        <v>28280.440000000002</v>
      </c>
      <c r="K238" s="76"/>
      <c r="L238" s="76"/>
      <c r="M238" s="76">
        <v>10639.68</v>
      </c>
      <c r="N238" s="76"/>
      <c r="O238" s="76">
        <v>9243.18</v>
      </c>
      <c r="P238" s="76">
        <v>25084.29</v>
      </c>
      <c r="Q238" s="76">
        <v>64975.664047999984</v>
      </c>
      <c r="R238" s="19"/>
    </row>
    <row r="239" spans="1:18" x14ac:dyDescent="0.35">
      <c r="A239" s="407"/>
      <c r="B239" s="407"/>
      <c r="C239" s="23" t="s">
        <v>110</v>
      </c>
      <c r="D239" s="23" t="s">
        <v>20</v>
      </c>
      <c r="E239" s="43">
        <v>9</v>
      </c>
      <c r="F239" s="76">
        <v>410392.33</v>
      </c>
      <c r="G239" s="76">
        <v>70478.489999999991</v>
      </c>
      <c r="H239" s="76"/>
      <c r="I239" s="76"/>
      <c r="J239" s="76">
        <v>58069.700000000004</v>
      </c>
      <c r="K239" s="76"/>
      <c r="L239" s="76"/>
      <c r="M239" s="76"/>
      <c r="N239" s="76"/>
      <c r="O239" s="76">
        <v>4620</v>
      </c>
      <c r="P239" s="76">
        <v>46202.649999999994</v>
      </c>
      <c r="Q239" s="76">
        <v>115829.486588</v>
      </c>
      <c r="R239" s="19"/>
    </row>
    <row r="240" spans="1:18" x14ac:dyDescent="0.35">
      <c r="A240" s="407"/>
      <c r="B240" s="407"/>
      <c r="C240" s="23" t="s">
        <v>111</v>
      </c>
      <c r="D240" s="23" t="s">
        <v>20</v>
      </c>
      <c r="E240" s="43">
        <v>7</v>
      </c>
      <c r="F240" s="76">
        <v>343080.33</v>
      </c>
      <c r="G240" s="76">
        <v>68616.070000000007</v>
      </c>
      <c r="H240" s="76"/>
      <c r="I240" s="76"/>
      <c r="J240" s="76">
        <v>44088.950000000004</v>
      </c>
      <c r="K240" s="76"/>
      <c r="L240" s="76"/>
      <c r="M240" s="76"/>
      <c r="N240" s="76"/>
      <c r="O240" s="76">
        <v>30946.98</v>
      </c>
      <c r="P240" s="76">
        <v>38741.75</v>
      </c>
      <c r="Q240" s="76">
        <v>103203.10931200002</v>
      </c>
      <c r="R240" s="19"/>
    </row>
    <row r="241" spans="1:18" x14ac:dyDescent="0.35">
      <c r="A241" s="407"/>
      <c r="B241" s="407"/>
      <c r="C241" s="23" t="s">
        <v>112</v>
      </c>
      <c r="D241" s="23" t="s">
        <v>20</v>
      </c>
      <c r="E241" s="43">
        <v>4</v>
      </c>
      <c r="F241" s="76">
        <v>191411</v>
      </c>
      <c r="G241" s="76">
        <v>38282.199999999997</v>
      </c>
      <c r="H241" s="76"/>
      <c r="I241" s="76"/>
      <c r="J241" s="76">
        <v>25902.76</v>
      </c>
      <c r="K241" s="76"/>
      <c r="L241" s="76"/>
      <c r="M241" s="76">
        <v>7872.4</v>
      </c>
      <c r="N241" s="76"/>
      <c r="O241" s="76">
        <v>7215.52</v>
      </c>
      <c r="P241" s="76">
        <v>22338.97</v>
      </c>
      <c r="Q241" s="76">
        <v>57549.687740000016</v>
      </c>
      <c r="R241" s="19"/>
    </row>
    <row r="242" spans="1:18" x14ac:dyDescent="0.35">
      <c r="A242" s="407"/>
      <c r="B242" s="407"/>
      <c r="C242" s="23" t="s">
        <v>113</v>
      </c>
      <c r="D242" s="23" t="s">
        <v>20</v>
      </c>
      <c r="E242" s="43">
        <v>4</v>
      </c>
      <c r="F242" s="76">
        <v>154869.01</v>
      </c>
      <c r="G242" s="76">
        <v>16016.36</v>
      </c>
      <c r="H242" s="76"/>
      <c r="I242" s="76"/>
      <c r="J242" s="76">
        <v>22768.960000000003</v>
      </c>
      <c r="K242" s="76"/>
      <c r="L242" s="76"/>
      <c r="M242" s="76"/>
      <c r="N242" s="76"/>
      <c r="O242" s="76">
        <v>11772.72</v>
      </c>
      <c r="P242" s="76">
        <v>17461.29</v>
      </c>
      <c r="Q242" s="76">
        <v>43775.269975999996</v>
      </c>
      <c r="R242" s="19"/>
    </row>
    <row r="243" spans="1:18" x14ac:dyDescent="0.35">
      <c r="A243" s="407"/>
      <c r="B243" s="407"/>
      <c r="C243" s="23" t="s">
        <v>114</v>
      </c>
      <c r="D243" s="23" t="s">
        <v>20</v>
      </c>
      <c r="E243" s="43">
        <v>13</v>
      </c>
      <c r="F243" s="76">
        <v>570626.99</v>
      </c>
      <c r="G243" s="76">
        <v>98708.42</v>
      </c>
      <c r="H243" s="76"/>
      <c r="I243" s="76"/>
      <c r="J243" s="76">
        <v>80805.78</v>
      </c>
      <c r="K243" s="76"/>
      <c r="L243" s="76"/>
      <c r="M243" s="76">
        <v>7941.06</v>
      </c>
      <c r="N243" s="76"/>
      <c r="O243" s="76">
        <v>2409.54</v>
      </c>
      <c r="P243" s="76">
        <v>63966.810000000005</v>
      </c>
      <c r="Q243" s="76">
        <v>161923.66904000004</v>
      </c>
      <c r="R243" s="19"/>
    </row>
    <row r="244" spans="1:18" ht="15" thickBot="1" x14ac:dyDescent="0.4">
      <c r="A244" s="407"/>
      <c r="B244" s="408"/>
      <c r="C244" s="25" t="s">
        <v>115</v>
      </c>
      <c r="D244" s="25" t="s">
        <v>20</v>
      </c>
      <c r="E244" s="45">
        <v>4</v>
      </c>
      <c r="F244" s="77">
        <v>152613.31</v>
      </c>
      <c r="G244" s="77">
        <v>30522.69</v>
      </c>
      <c r="H244" s="77"/>
      <c r="I244" s="77"/>
      <c r="J244" s="77">
        <v>22925.75</v>
      </c>
      <c r="K244" s="77"/>
      <c r="L244" s="77"/>
      <c r="M244" s="77">
        <v>18109.52</v>
      </c>
      <c r="N244" s="77"/>
      <c r="O244" s="77">
        <v>4494.3600000000006</v>
      </c>
      <c r="P244" s="77">
        <v>17897.280000000002</v>
      </c>
      <c r="Q244" s="77">
        <v>48424.955523999997</v>
      </c>
      <c r="R244" s="19"/>
    </row>
    <row r="245" spans="1:18" x14ac:dyDescent="0.35">
      <c r="A245" s="407"/>
      <c r="B245" s="406">
        <v>2022</v>
      </c>
      <c r="C245" s="27" t="s">
        <v>108</v>
      </c>
      <c r="D245" s="27" t="s">
        <v>107</v>
      </c>
      <c r="E245" s="47">
        <v>3</v>
      </c>
      <c r="F245" s="78">
        <v>330207.15999999997</v>
      </c>
      <c r="G245" s="78">
        <v>57778.97</v>
      </c>
      <c r="H245" s="78"/>
      <c r="I245" s="78"/>
      <c r="J245" s="78"/>
      <c r="K245" s="78"/>
      <c r="L245" s="78"/>
      <c r="M245" s="78"/>
      <c r="N245" s="78"/>
      <c r="O245" s="79">
        <v>79004</v>
      </c>
      <c r="P245" s="78"/>
      <c r="Q245" s="78">
        <v>91716.861531999995</v>
      </c>
      <c r="R245" s="19"/>
    </row>
    <row r="246" spans="1:18" x14ac:dyDescent="0.35">
      <c r="A246" s="407"/>
      <c r="B246" s="407"/>
      <c r="C246" s="23" t="s">
        <v>109</v>
      </c>
      <c r="D246" s="23" t="s">
        <v>20</v>
      </c>
      <c r="E246" s="43">
        <v>4</v>
      </c>
      <c r="F246" s="76">
        <v>218714.61</v>
      </c>
      <c r="G246" s="76">
        <v>40071.509999999995</v>
      </c>
      <c r="H246" s="76"/>
      <c r="I246" s="76"/>
      <c r="J246" s="76">
        <v>32346.36</v>
      </c>
      <c r="K246" s="76"/>
      <c r="L246" s="76"/>
      <c r="M246" s="76">
        <v>17422.940000000002</v>
      </c>
      <c r="N246" s="76"/>
      <c r="O246" s="80">
        <v>38712.32</v>
      </c>
      <c r="P246" s="76">
        <v>25138.959999999999</v>
      </c>
      <c r="Q246" s="76">
        <v>73140.675879999995</v>
      </c>
      <c r="R246" s="19"/>
    </row>
    <row r="247" spans="1:18" x14ac:dyDescent="0.35">
      <c r="A247" s="407"/>
      <c r="B247" s="407"/>
      <c r="C247" s="23" t="s">
        <v>110</v>
      </c>
      <c r="D247" s="23" t="s">
        <v>20</v>
      </c>
      <c r="E247" s="43">
        <v>9</v>
      </c>
      <c r="F247" s="76">
        <v>462131.12</v>
      </c>
      <c r="G247" s="76">
        <v>76538.61</v>
      </c>
      <c r="H247" s="76"/>
      <c r="I247" s="76"/>
      <c r="J247" s="76">
        <v>71227.090000000011</v>
      </c>
      <c r="K247" s="76"/>
      <c r="L247" s="76"/>
      <c r="M247" s="76">
        <v>6587.65</v>
      </c>
      <c r="N247" s="76"/>
      <c r="O247" s="76">
        <v>9368.880000000001</v>
      </c>
      <c r="P247" s="81">
        <v>52637.580000000009</v>
      </c>
      <c r="Q247" s="76">
        <v>133255.61865199998</v>
      </c>
      <c r="R247" s="19"/>
    </row>
    <row r="248" spans="1:18" x14ac:dyDescent="0.35">
      <c r="A248" s="407"/>
      <c r="B248" s="407"/>
      <c r="C248" s="23" t="s">
        <v>111</v>
      </c>
      <c r="D248" s="23" t="s">
        <v>20</v>
      </c>
      <c r="E248" s="43">
        <v>7</v>
      </c>
      <c r="F248" s="76">
        <v>353256.34</v>
      </c>
      <c r="G248" s="76">
        <v>65401.06</v>
      </c>
      <c r="H248" s="76"/>
      <c r="I248" s="76"/>
      <c r="J248" s="76">
        <v>50652.79</v>
      </c>
      <c r="K248" s="76"/>
      <c r="L248" s="76"/>
      <c r="M248" s="76">
        <v>48607.179999999993</v>
      </c>
      <c r="N248" s="76"/>
      <c r="O248" s="76">
        <v>41.36</v>
      </c>
      <c r="P248" s="81">
        <v>39763.561000000002</v>
      </c>
      <c r="Q248" s="76">
        <v>109536.65795239998</v>
      </c>
      <c r="R248" s="19"/>
    </row>
    <row r="249" spans="1:18" x14ac:dyDescent="0.35">
      <c r="A249" s="407"/>
      <c r="B249" s="407"/>
      <c r="C249" s="23" t="s">
        <v>112</v>
      </c>
      <c r="D249" s="23" t="s">
        <v>20</v>
      </c>
      <c r="E249" s="43">
        <v>4</v>
      </c>
      <c r="F249" s="76">
        <v>197456.3</v>
      </c>
      <c r="G249" s="76">
        <v>35920.400000000001</v>
      </c>
      <c r="H249" s="76"/>
      <c r="I249" s="76"/>
      <c r="J249" s="76">
        <v>27591.73</v>
      </c>
      <c r="K249" s="76"/>
      <c r="L249" s="76"/>
      <c r="M249" s="76"/>
      <c r="N249" s="76"/>
      <c r="O249" s="80">
        <v>11643.419999999998</v>
      </c>
      <c r="P249" s="76">
        <v>23172.02</v>
      </c>
      <c r="Q249" s="76">
        <v>58091.952067999999</v>
      </c>
      <c r="R249" s="19"/>
    </row>
    <row r="250" spans="1:18" x14ac:dyDescent="0.35">
      <c r="A250" s="407"/>
      <c r="B250" s="407"/>
      <c r="C250" s="23" t="s">
        <v>113</v>
      </c>
      <c r="D250" s="23" t="s">
        <v>20</v>
      </c>
      <c r="E250" s="43">
        <v>4</v>
      </c>
      <c r="F250" s="76">
        <v>197352</v>
      </c>
      <c r="G250" s="76">
        <v>21373.010000000002</v>
      </c>
      <c r="H250" s="76"/>
      <c r="I250" s="76"/>
      <c r="J250" s="76">
        <v>28697.25</v>
      </c>
      <c r="K250" s="76"/>
      <c r="L250" s="76"/>
      <c r="M250" s="76"/>
      <c r="N250" s="76"/>
      <c r="O250" s="80">
        <v>21166.33</v>
      </c>
      <c r="P250" s="76">
        <v>22830.019999999997</v>
      </c>
      <c r="Q250" s="76">
        <v>57234.615004000007</v>
      </c>
      <c r="R250" s="19"/>
    </row>
    <row r="251" spans="1:18" x14ac:dyDescent="0.35">
      <c r="A251" s="407"/>
      <c r="B251" s="407"/>
      <c r="C251" s="23" t="s">
        <v>114</v>
      </c>
      <c r="D251" s="23" t="s">
        <v>20</v>
      </c>
      <c r="E251" s="43">
        <v>13</v>
      </c>
      <c r="F251" s="76">
        <v>650304.47000000009</v>
      </c>
      <c r="G251" s="76">
        <v>108587.55999999998</v>
      </c>
      <c r="H251" s="76"/>
      <c r="I251" s="76"/>
      <c r="J251" s="76">
        <v>93667.260000000009</v>
      </c>
      <c r="K251" s="76"/>
      <c r="L251" s="76"/>
      <c r="M251" s="76">
        <v>58193.7</v>
      </c>
      <c r="N251" s="76"/>
      <c r="O251" s="76">
        <v>2400</v>
      </c>
      <c r="P251" s="76">
        <v>72671.549999999988</v>
      </c>
      <c r="Q251" s="76">
        <v>193615.939656</v>
      </c>
      <c r="R251" s="19"/>
    </row>
    <row r="252" spans="1:18" ht="15" thickBot="1" x14ac:dyDescent="0.4">
      <c r="A252" s="407"/>
      <c r="B252" s="408"/>
      <c r="C252" s="25" t="s">
        <v>115</v>
      </c>
      <c r="D252" s="25" t="s">
        <v>20</v>
      </c>
      <c r="E252" s="45">
        <v>4</v>
      </c>
      <c r="F252" s="77">
        <v>178358.08000000002</v>
      </c>
      <c r="G252" s="77">
        <v>32691.87</v>
      </c>
      <c r="H252" s="77"/>
      <c r="I252" s="77"/>
      <c r="J252" s="77">
        <v>26722.639999999999</v>
      </c>
      <c r="K252" s="77"/>
      <c r="L252" s="77"/>
      <c r="M252" s="77">
        <v>20255.68</v>
      </c>
      <c r="N252" s="77">
        <v>30789.72</v>
      </c>
      <c r="O252" s="77">
        <v>3602.78</v>
      </c>
      <c r="P252" s="77">
        <v>20516.900000000001</v>
      </c>
      <c r="Q252" s="77">
        <v>61460.958388000006</v>
      </c>
      <c r="R252" s="19"/>
    </row>
    <row r="253" spans="1:18" x14ac:dyDescent="0.35">
      <c r="A253" s="407"/>
      <c r="B253" s="406">
        <v>2023</v>
      </c>
      <c r="C253" s="27" t="s">
        <v>108</v>
      </c>
      <c r="D253" s="27" t="s">
        <v>107</v>
      </c>
      <c r="E253" s="47">
        <v>3</v>
      </c>
      <c r="F253" s="78">
        <v>347156.99</v>
      </c>
      <c r="G253" s="78">
        <v>64636.959999999999</v>
      </c>
      <c r="H253" s="78"/>
      <c r="I253" s="78"/>
      <c r="J253" s="78"/>
      <c r="K253" s="78">
        <v>2242</v>
      </c>
      <c r="L253" s="78"/>
      <c r="M253" s="78">
        <v>14400</v>
      </c>
      <c r="N253" s="78"/>
      <c r="O253" s="78">
        <v>64880</v>
      </c>
      <c r="P253" s="78"/>
      <c r="Q253" s="78">
        <v>96887.25258</v>
      </c>
      <c r="R253" s="19"/>
    </row>
    <row r="254" spans="1:18" x14ac:dyDescent="0.35">
      <c r="A254" s="407"/>
      <c r="B254" s="395"/>
      <c r="C254" s="34" t="s">
        <v>109</v>
      </c>
      <c r="D254" s="34" t="s">
        <v>20</v>
      </c>
      <c r="E254" s="97">
        <v>2</v>
      </c>
      <c r="F254" s="322">
        <v>135272.33000000002</v>
      </c>
      <c r="G254" s="322">
        <v>26096.67</v>
      </c>
      <c r="H254" s="322"/>
      <c r="I254" s="322"/>
      <c r="J254" s="322">
        <v>25631.17</v>
      </c>
      <c r="K254" s="322">
        <v>2242</v>
      </c>
      <c r="L254" s="322"/>
      <c r="M254" s="322"/>
      <c r="N254" s="322"/>
      <c r="O254" s="322">
        <v>10840</v>
      </c>
      <c r="P254" s="322">
        <v>16816.41</v>
      </c>
      <c r="Q254" s="322">
        <v>19028.656406711998</v>
      </c>
      <c r="R254" s="19"/>
    </row>
    <row r="255" spans="1:18" x14ac:dyDescent="0.35">
      <c r="A255" s="407"/>
      <c r="B255" s="395"/>
      <c r="C255" s="34" t="s">
        <v>116</v>
      </c>
      <c r="D255" s="34" t="s">
        <v>20</v>
      </c>
      <c r="E255" s="97">
        <v>2</v>
      </c>
      <c r="F255" s="322">
        <v>158037.71000000002</v>
      </c>
      <c r="G255" s="322">
        <v>30158.54</v>
      </c>
      <c r="H255" s="322"/>
      <c r="I255" s="322"/>
      <c r="J255" s="322">
        <v>39688.979999999996</v>
      </c>
      <c r="K255" s="322">
        <v>2242</v>
      </c>
      <c r="L255" s="322"/>
      <c r="M255" s="322"/>
      <c r="N255" s="322"/>
      <c r="O255" s="322">
        <v>19186.5</v>
      </c>
      <c r="P255" s="322">
        <v>20772.740000000002</v>
      </c>
      <c r="Q255" s="322">
        <v>53044.982708000003</v>
      </c>
      <c r="R255" s="19"/>
    </row>
    <row r="256" spans="1:18" x14ac:dyDescent="0.35">
      <c r="A256" s="407"/>
      <c r="B256" s="407"/>
      <c r="C256" s="23" t="s">
        <v>110</v>
      </c>
      <c r="D256" s="23" t="s">
        <v>20</v>
      </c>
      <c r="E256" s="43">
        <v>9</v>
      </c>
      <c r="F256" s="76">
        <v>445943.86</v>
      </c>
      <c r="G256" s="76">
        <v>75432.539999999994</v>
      </c>
      <c r="H256" s="76"/>
      <c r="I256" s="76"/>
      <c r="J256" s="76">
        <v>92573.33</v>
      </c>
      <c r="K256" s="76">
        <v>8968</v>
      </c>
      <c r="L256" s="76"/>
      <c r="M256" s="76">
        <v>23835.29</v>
      </c>
      <c r="N256" s="76"/>
      <c r="O256" s="76">
        <v>12288</v>
      </c>
      <c r="P256" s="76">
        <v>52014.71</v>
      </c>
      <c r="Q256" s="76">
        <v>139651.34537199998</v>
      </c>
      <c r="R256" s="19"/>
    </row>
    <row r="257" spans="1:18" x14ac:dyDescent="0.35">
      <c r="A257" s="407"/>
      <c r="B257" s="407"/>
      <c r="C257" s="23" t="s">
        <v>111</v>
      </c>
      <c r="D257" s="23" t="s">
        <v>20</v>
      </c>
      <c r="E257" s="43">
        <v>7</v>
      </c>
      <c r="F257" s="76">
        <v>457626.94999999995</v>
      </c>
      <c r="G257" s="76">
        <v>88376.86</v>
      </c>
      <c r="H257" s="76"/>
      <c r="I257" s="76"/>
      <c r="J257" s="76">
        <v>85296.11</v>
      </c>
      <c r="K257" s="76">
        <v>7847</v>
      </c>
      <c r="L257" s="76"/>
      <c r="M257" s="76">
        <v>21497.49</v>
      </c>
      <c r="N257" s="76">
        <v>46691.7</v>
      </c>
      <c r="O257" s="76">
        <v>32.72</v>
      </c>
      <c r="P257" s="76">
        <v>53663.290000000008</v>
      </c>
      <c r="Q257" s="76">
        <v>149466.70836799996</v>
      </c>
      <c r="R257" s="19"/>
    </row>
    <row r="258" spans="1:18" x14ac:dyDescent="0.35">
      <c r="A258" s="407"/>
      <c r="B258" s="407"/>
      <c r="C258" s="23" t="s">
        <v>112</v>
      </c>
      <c r="D258" s="23" t="s">
        <v>20</v>
      </c>
      <c r="E258" s="43">
        <v>3</v>
      </c>
      <c r="F258" s="76">
        <v>136023.33000000002</v>
      </c>
      <c r="G258" s="76">
        <v>26049.67</v>
      </c>
      <c r="H258" s="76"/>
      <c r="I258" s="76"/>
      <c r="J258" s="76">
        <v>30599.919999999998</v>
      </c>
      <c r="K258" s="76">
        <v>3363</v>
      </c>
      <c r="L258" s="76"/>
      <c r="M258" s="76"/>
      <c r="N258" s="76"/>
      <c r="O258" s="76">
        <v>10244.44</v>
      </c>
      <c r="P258" s="76">
        <v>16401.009999999998</v>
      </c>
      <c r="Q258" s="76">
        <v>43734.621068</v>
      </c>
      <c r="R258" s="19"/>
    </row>
    <row r="259" spans="1:18" x14ac:dyDescent="0.35">
      <c r="A259" s="407"/>
      <c r="B259" s="407"/>
      <c r="C259" s="23" t="s">
        <v>113</v>
      </c>
      <c r="D259" s="23" t="s">
        <v>20</v>
      </c>
      <c r="E259" s="43">
        <v>3</v>
      </c>
      <c r="F259" s="76">
        <v>162278.33000000002</v>
      </c>
      <c r="G259" s="76">
        <v>21370</v>
      </c>
      <c r="H259" s="76"/>
      <c r="I259" s="76"/>
      <c r="J259" s="76">
        <v>33150.5</v>
      </c>
      <c r="K259" s="76">
        <v>3363</v>
      </c>
      <c r="L259" s="76"/>
      <c r="M259" s="76">
        <v>23707.4</v>
      </c>
      <c r="N259" s="76">
        <v>35561.1</v>
      </c>
      <c r="O259" s="76">
        <v>21428.18</v>
      </c>
      <c r="P259" s="76">
        <v>20249.3</v>
      </c>
      <c r="Q259" s="76">
        <v>63065.573883999998</v>
      </c>
      <c r="R259" s="19"/>
    </row>
    <row r="260" spans="1:18" x14ac:dyDescent="0.35">
      <c r="A260" s="407"/>
      <c r="B260" s="407"/>
      <c r="C260" s="23" t="s">
        <v>117</v>
      </c>
      <c r="D260" s="23" t="s">
        <v>20</v>
      </c>
      <c r="E260" s="43">
        <v>3</v>
      </c>
      <c r="F260" s="76">
        <v>158012</v>
      </c>
      <c r="G260" s="76">
        <v>23779.33</v>
      </c>
      <c r="H260" s="76"/>
      <c r="I260" s="76"/>
      <c r="J260" s="76">
        <v>31694.17</v>
      </c>
      <c r="K260" s="76">
        <v>3363</v>
      </c>
      <c r="L260" s="76"/>
      <c r="M260" s="76">
        <v>20275.29</v>
      </c>
      <c r="N260" s="76"/>
      <c r="O260" s="76"/>
      <c r="P260" s="76">
        <v>18146.27</v>
      </c>
      <c r="Q260" s="76">
        <v>50135.039784000001</v>
      </c>
      <c r="R260" s="19"/>
    </row>
    <row r="261" spans="1:18" x14ac:dyDescent="0.35">
      <c r="A261" s="407"/>
      <c r="B261" s="407"/>
      <c r="C261" s="23" t="s">
        <v>114</v>
      </c>
      <c r="D261" s="23" t="s">
        <v>20</v>
      </c>
      <c r="E261" s="43">
        <v>11</v>
      </c>
      <c r="F261" s="76">
        <v>537168.54</v>
      </c>
      <c r="G261" s="76">
        <v>97969.71</v>
      </c>
      <c r="H261" s="76"/>
      <c r="I261" s="76"/>
      <c r="J261" s="76">
        <v>105904.39</v>
      </c>
      <c r="K261" s="76">
        <v>11210</v>
      </c>
      <c r="L261" s="76"/>
      <c r="M261" s="76"/>
      <c r="N261" s="76">
        <v>120524.1</v>
      </c>
      <c r="O261" s="76">
        <v>32535.4</v>
      </c>
      <c r="P261" s="76">
        <v>63322.289999999994</v>
      </c>
      <c r="Q261" s="76">
        <v>190239.80205200001</v>
      </c>
      <c r="R261" s="19"/>
    </row>
    <row r="262" spans="1:18" ht="15" thickBot="1" x14ac:dyDescent="0.4">
      <c r="A262" s="407"/>
      <c r="B262" s="408"/>
      <c r="C262" s="25" t="s">
        <v>115</v>
      </c>
      <c r="D262" s="25" t="s">
        <v>20</v>
      </c>
      <c r="E262" s="45">
        <v>4</v>
      </c>
      <c r="F262" s="77">
        <v>157167.34</v>
      </c>
      <c r="G262" s="77">
        <v>30253.33</v>
      </c>
      <c r="H262" s="77"/>
      <c r="I262" s="77"/>
      <c r="J262" s="77">
        <v>36321.33</v>
      </c>
      <c r="K262" s="77">
        <v>4484</v>
      </c>
      <c r="L262" s="77"/>
      <c r="M262" s="77"/>
      <c r="N262" s="77"/>
      <c r="O262" s="77">
        <v>4350.12</v>
      </c>
      <c r="P262" s="77">
        <v>18153.97</v>
      </c>
      <c r="Q262" s="77">
        <v>49243.389675999999</v>
      </c>
      <c r="R262" s="19"/>
    </row>
    <row r="263" spans="1:18" x14ac:dyDescent="0.35">
      <c r="A263" s="407"/>
      <c r="B263" s="406">
        <v>2024</v>
      </c>
      <c r="C263" s="27" t="s">
        <v>108</v>
      </c>
      <c r="D263" s="27" t="s">
        <v>107</v>
      </c>
      <c r="E263" s="82">
        <v>3</v>
      </c>
      <c r="F263" s="78">
        <v>333100.03000000003</v>
      </c>
      <c r="G263" s="78">
        <v>56637.91</v>
      </c>
      <c r="H263" s="78"/>
      <c r="I263" s="78"/>
      <c r="J263" s="78"/>
      <c r="K263" s="78"/>
      <c r="L263" s="78"/>
      <c r="M263" s="78"/>
      <c r="N263" s="78"/>
      <c r="O263" s="78">
        <v>83400</v>
      </c>
      <c r="P263" s="78"/>
      <c r="Q263" s="78">
        <v>92025.329329999993</v>
      </c>
      <c r="R263" s="19"/>
    </row>
    <row r="264" spans="1:18" x14ac:dyDescent="0.35">
      <c r="A264" s="407"/>
      <c r="B264" s="395"/>
      <c r="C264" s="34" t="s">
        <v>109</v>
      </c>
      <c r="D264" s="34" t="s">
        <v>20</v>
      </c>
      <c r="E264" s="323">
        <v>2</v>
      </c>
      <c r="F264" s="322">
        <v>175132.75</v>
      </c>
      <c r="G264" s="322">
        <v>31752</v>
      </c>
      <c r="H264" s="322"/>
      <c r="I264" s="322"/>
      <c r="J264" s="322">
        <v>21924.400000000001</v>
      </c>
      <c r="K264" s="322">
        <v>7200</v>
      </c>
      <c r="L264" s="322"/>
      <c r="M264" s="322"/>
      <c r="N264" s="322"/>
      <c r="O264" s="322">
        <v>5120</v>
      </c>
      <c r="P264" s="322">
        <v>20495.98</v>
      </c>
      <c r="Q264" s="322">
        <v>50886.087785000003</v>
      </c>
      <c r="R264" s="19"/>
    </row>
    <row r="265" spans="1:18" x14ac:dyDescent="0.35">
      <c r="A265" s="407"/>
      <c r="B265" s="407"/>
      <c r="C265" s="23" t="s">
        <v>116</v>
      </c>
      <c r="D265" s="23" t="s">
        <v>20</v>
      </c>
      <c r="E265" s="83">
        <v>3</v>
      </c>
      <c r="F265" s="76">
        <v>215607.36</v>
      </c>
      <c r="G265" s="76">
        <v>36263.71</v>
      </c>
      <c r="H265" s="76"/>
      <c r="I265" s="76"/>
      <c r="J265" s="76">
        <v>34325.93</v>
      </c>
      <c r="K265" s="76">
        <v>1400</v>
      </c>
      <c r="L265" s="76"/>
      <c r="M265" s="76">
        <v>14459.3</v>
      </c>
      <c r="N265" s="76"/>
      <c r="O265" s="76">
        <v>24320.400000000001</v>
      </c>
      <c r="P265" s="76">
        <v>25531.5</v>
      </c>
      <c r="Q265" s="76">
        <v>68446.144899999999</v>
      </c>
      <c r="R265" s="19"/>
    </row>
    <row r="266" spans="1:18" x14ac:dyDescent="0.35">
      <c r="A266" s="407"/>
      <c r="B266" s="407"/>
      <c r="C266" s="23" t="s">
        <v>110</v>
      </c>
      <c r="D266" s="23" t="s">
        <v>20</v>
      </c>
      <c r="E266" s="83">
        <v>7</v>
      </c>
      <c r="F266" s="76">
        <v>413591.57</v>
      </c>
      <c r="G266" s="76">
        <v>66364.070000000007</v>
      </c>
      <c r="H266" s="76"/>
      <c r="I266" s="76"/>
      <c r="J266" s="76">
        <v>51492.24</v>
      </c>
      <c r="K266" s="76">
        <v>5000</v>
      </c>
      <c r="L266" s="76"/>
      <c r="M266" s="76">
        <v>6389.89</v>
      </c>
      <c r="N266" s="76"/>
      <c r="O266" s="76">
        <v>56944.31</v>
      </c>
      <c r="P266" s="76">
        <v>47069.47</v>
      </c>
      <c r="Q266" s="76">
        <v>125812.62647500001</v>
      </c>
      <c r="R266" s="19"/>
    </row>
    <row r="267" spans="1:18" x14ac:dyDescent="0.35">
      <c r="A267" s="407"/>
      <c r="B267" s="407"/>
      <c r="C267" s="23" t="s">
        <v>111</v>
      </c>
      <c r="D267" s="23" t="s">
        <v>20</v>
      </c>
      <c r="E267" s="83">
        <v>7</v>
      </c>
      <c r="F267" s="76">
        <v>569535.33000000007</v>
      </c>
      <c r="G267" s="76">
        <v>101806</v>
      </c>
      <c r="H267" s="76"/>
      <c r="I267" s="76"/>
      <c r="J267" s="76">
        <v>72162.77</v>
      </c>
      <c r="K267" s="76"/>
      <c r="L267" s="76"/>
      <c r="M267" s="76">
        <v>50257.93</v>
      </c>
      <c r="N267" s="76"/>
      <c r="O267" s="76">
        <v>6420</v>
      </c>
      <c r="P267" s="76">
        <v>63743.57</v>
      </c>
      <c r="Q267" s="76">
        <v>168033.52920000002</v>
      </c>
      <c r="R267" s="19"/>
    </row>
    <row r="268" spans="1:18" x14ac:dyDescent="0.35">
      <c r="A268" s="407"/>
      <c r="B268" s="407"/>
      <c r="C268" s="23" t="s">
        <v>112</v>
      </c>
      <c r="D268" s="23" t="s">
        <v>20</v>
      </c>
      <c r="E268" s="83">
        <v>4</v>
      </c>
      <c r="F268" s="76">
        <v>232803.91</v>
      </c>
      <c r="G268" s="76">
        <v>41937.93</v>
      </c>
      <c r="H268" s="76"/>
      <c r="I268" s="76"/>
      <c r="J268" s="76">
        <v>30009.77</v>
      </c>
      <c r="K268" s="76"/>
      <c r="L268" s="76"/>
      <c r="M268" s="76"/>
      <c r="N268" s="76"/>
      <c r="O268" s="76">
        <v>4390.04</v>
      </c>
      <c r="P268" s="76">
        <v>25928.1</v>
      </c>
      <c r="Q268" s="76">
        <v>65171.066375000002</v>
      </c>
      <c r="R268" s="19"/>
    </row>
    <row r="269" spans="1:18" x14ac:dyDescent="0.35">
      <c r="A269" s="407"/>
      <c r="B269" s="407"/>
      <c r="C269" s="23" t="s">
        <v>118</v>
      </c>
      <c r="D269" s="23" t="s">
        <v>20</v>
      </c>
      <c r="E269" s="83">
        <v>4</v>
      </c>
      <c r="F269" s="76">
        <v>253806.83000000002</v>
      </c>
      <c r="G269" s="76">
        <v>26636</v>
      </c>
      <c r="H269" s="76"/>
      <c r="I269" s="76"/>
      <c r="J269" s="76">
        <v>33831.82</v>
      </c>
      <c r="K269" s="76">
        <v>3600</v>
      </c>
      <c r="L269" s="76"/>
      <c r="M269" s="76"/>
      <c r="N269" s="76"/>
      <c r="O269" s="76">
        <v>17166.669999999998</v>
      </c>
      <c r="P269" s="76">
        <v>28478.51</v>
      </c>
      <c r="Q269" s="76">
        <v>70704.606935000003</v>
      </c>
      <c r="R269" s="19"/>
    </row>
    <row r="270" spans="1:18" x14ac:dyDescent="0.35">
      <c r="A270" s="407"/>
      <c r="B270" s="407"/>
      <c r="C270" s="23" t="s">
        <v>117</v>
      </c>
      <c r="D270" s="23" t="s">
        <v>20</v>
      </c>
      <c r="E270" s="83">
        <v>3</v>
      </c>
      <c r="F270" s="76">
        <v>187299.34</v>
      </c>
      <c r="G270" s="76">
        <v>27478.33</v>
      </c>
      <c r="H270" s="76"/>
      <c r="I270" s="76"/>
      <c r="J270" s="76">
        <v>21396.959999999999</v>
      </c>
      <c r="K270" s="76">
        <v>1000</v>
      </c>
      <c r="L270" s="76"/>
      <c r="M270" s="76"/>
      <c r="N270" s="76"/>
      <c r="O270" s="76"/>
      <c r="P270" s="76">
        <v>20159.84</v>
      </c>
      <c r="Q270" s="76">
        <v>50051.554414999999</v>
      </c>
      <c r="R270" s="19"/>
    </row>
    <row r="271" spans="1:18" x14ac:dyDescent="0.35">
      <c r="A271" s="407"/>
      <c r="B271" s="407"/>
      <c r="C271" s="23" t="s">
        <v>114</v>
      </c>
      <c r="D271" s="23" t="s">
        <v>20</v>
      </c>
      <c r="E271" s="83">
        <v>12</v>
      </c>
      <c r="F271" s="76">
        <v>670353.87999999989</v>
      </c>
      <c r="G271" s="76">
        <v>104050.48999999999</v>
      </c>
      <c r="H271" s="76"/>
      <c r="I271" s="76"/>
      <c r="J271" s="76">
        <v>86389.290000000008</v>
      </c>
      <c r="K271" s="76">
        <v>7400</v>
      </c>
      <c r="L271" s="76"/>
      <c r="M271" s="76">
        <v>40202</v>
      </c>
      <c r="N271" s="76"/>
      <c r="O271" s="76">
        <v>21800</v>
      </c>
      <c r="P271" s="76">
        <v>71996.31</v>
      </c>
      <c r="Q271" s="76">
        <v>194926.33816499999</v>
      </c>
      <c r="R271" s="19"/>
    </row>
    <row r="272" spans="1:18" ht="15" thickBot="1" x14ac:dyDescent="0.4">
      <c r="A272" s="407"/>
      <c r="B272" s="408"/>
      <c r="C272" s="25" t="s">
        <v>115</v>
      </c>
      <c r="D272" s="25" t="s">
        <v>20</v>
      </c>
      <c r="E272" s="84">
        <v>4</v>
      </c>
      <c r="F272" s="77">
        <v>249574.78999999998</v>
      </c>
      <c r="G272" s="77">
        <v>44990</v>
      </c>
      <c r="H272" s="77"/>
      <c r="I272" s="77"/>
      <c r="J272" s="77">
        <v>34986.130000000005</v>
      </c>
      <c r="K272" s="77"/>
      <c r="L272" s="77"/>
      <c r="M272" s="77">
        <v>22642</v>
      </c>
      <c r="N272" s="77"/>
      <c r="O272" s="77">
        <v>3838.5</v>
      </c>
      <c r="P272" s="77">
        <v>28338.11</v>
      </c>
      <c r="Q272" s="77">
        <v>74759.873584999994</v>
      </c>
      <c r="R272" s="19"/>
    </row>
    <row r="273" spans="1:18" x14ac:dyDescent="0.35">
      <c r="A273" s="407"/>
      <c r="B273" s="407">
        <v>2025</v>
      </c>
      <c r="C273" s="29" t="s">
        <v>108</v>
      </c>
      <c r="D273" s="29" t="s">
        <v>107</v>
      </c>
      <c r="E273" s="52">
        <v>3</v>
      </c>
      <c r="F273" s="85">
        <v>374075</v>
      </c>
      <c r="G273" s="86">
        <v>75200</v>
      </c>
      <c r="H273" s="86"/>
      <c r="I273" s="86"/>
      <c r="J273" s="86"/>
      <c r="K273" s="86"/>
      <c r="L273" s="86"/>
      <c r="M273" s="86"/>
      <c r="N273" s="86"/>
      <c r="O273" s="86">
        <v>21900</v>
      </c>
      <c r="P273" s="86"/>
      <c r="Q273" s="87">
        <v>91926.242499999993</v>
      </c>
      <c r="R273" s="19"/>
    </row>
    <row r="274" spans="1:18" x14ac:dyDescent="0.35">
      <c r="A274" s="407"/>
      <c r="B274" s="407"/>
      <c r="C274" s="23" t="s">
        <v>109</v>
      </c>
      <c r="D274" s="23" t="s">
        <v>20</v>
      </c>
      <c r="E274" s="43">
        <v>3</v>
      </c>
      <c r="F274" s="81">
        <v>209872.65000000002</v>
      </c>
      <c r="G274" s="76">
        <v>34290</v>
      </c>
      <c r="H274" s="76"/>
      <c r="I274" s="76"/>
      <c r="J274" s="76">
        <v>23888.75</v>
      </c>
      <c r="K274" s="76">
        <v>15000</v>
      </c>
      <c r="L274" s="76"/>
      <c r="M274" s="76"/>
      <c r="N274" s="76"/>
      <c r="O274" s="76">
        <v>11673.33</v>
      </c>
      <c r="P274" s="76"/>
      <c r="Q274" s="76">
        <v>57500.794823000004</v>
      </c>
      <c r="R274" s="19"/>
    </row>
    <row r="275" spans="1:18" x14ac:dyDescent="0.35">
      <c r="A275" s="407"/>
      <c r="B275" s="407"/>
      <c r="C275" s="23" t="s">
        <v>110</v>
      </c>
      <c r="D275" s="23" t="s">
        <v>20</v>
      </c>
      <c r="E275" s="43">
        <v>7</v>
      </c>
      <c r="F275" s="81">
        <v>404589.66000000003</v>
      </c>
      <c r="G275" s="76">
        <v>77267.199999999997</v>
      </c>
      <c r="H275" s="76"/>
      <c r="I275" s="76"/>
      <c r="J275" s="76">
        <v>43642.239999999998</v>
      </c>
      <c r="K275" s="76">
        <v>8500</v>
      </c>
      <c r="L275" s="76"/>
      <c r="M275" s="76"/>
      <c r="N275" s="76"/>
      <c r="O275" s="76">
        <v>7637.52</v>
      </c>
      <c r="P275" s="76"/>
      <c r="Q275" s="76">
        <v>105673.30456200002</v>
      </c>
      <c r="R275" s="19"/>
    </row>
    <row r="276" spans="1:18" x14ac:dyDescent="0.35">
      <c r="A276" s="407"/>
      <c r="B276" s="407"/>
      <c r="C276" s="23" t="s">
        <v>111</v>
      </c>
      <c r="D276" s="23" t="s">
        <v>20</v>
      </c>
      <c r="E276" s="43">
        <v>7</v>
      </c>
      <c r="F276" s="81">
        <v>468549</v>
      </c>
      <c r="G276" s="76">
        <v>94902</v>
      </c>
      <c r="H276" s="76"/>
      <c r="I276" s="76"/>
      <c r="J276" s="76">
        <v>47603.75</v>
      </c>
      <c r="K276" s="76"/>
      <c r="L276" s="76"/>
      <c r="M276" s="76">
        <v>19691.3</v>
      </c>
      <c r="N276" s="76"/>
      <c r="O276" s="76">
        <v>13233.33</v>
      </c>
      <c r="P276" s="76"/>
      <c r="Q276" s="76">
        <v>125640.37703799999</v>
      </c>
      <c r="R276" s="19"/>
    </row>
    <row r="277" spans="1:18" x14ac:dyDescent="0.35">
      <c r="A277" s="407"/>
      <c r="B277" s="407"/>
      <c r="C277" s="23" t="s">
        <v>112</v>
      </c>
      <c r="D277" s="23" t="s">
        <v>20</v>
      </c>
      <c r="E277" s="43">
        <v>3</v>
      </c>
      <c r="F277" s="81">
        <v>190287</v>
      </c>
      <c r="G277" s="76">
        <v>41180</v>
      </c>
      <c r="H277" s="76"/>
      <c r="I277" s="76"/>
      <c r="J277" s="76">
        <v>22242.69</v>
      </c>
      <c r="K277" s="76"/>
      <c r="L277" s="76"/>
      <c r="M277" s="76"/>
      <c r="N277" s="76"/>
      <c r="O277" s="76">
        <v>3790.56</v>
      </c>
      <c r="P277" s="76"/>
      <c r="Q277" s="76">
        <v>50238.298774999996</v>
      </c>
      <c r="R277" s="19"/>
    </row>
    <row r="278" spans="1:18" x14ac:dyDescent="0.35">
      <c r="A278" s="407"/>
      <c r="B278" s="407"/>
      <c r="C278" s="23" t="s">
        <v>113</v>
      </c>
      <c r="D278" s="23" t="s">
        <v>20</v>
      </c>
      <c r="E278" s="43">
        <v>3</v>
      </c>
      <c r="F278" s="81">
        <v>147308</v>
      </c>
      <c r="G278" s="76">
        <v>18942</v>
      </c>
      <c r="H278" s="76"/>
      <c r="I278" s="76"/>
      <c r="J278" s="76">
        <v>15894.3</v>
      </c>
      <c r="K278" s="76"/>
      <c r="L278" s="76"/>
      <c r="M278" s="76">
        <v>28068.21</v>
      </c>
      <c r="N278" s="76"/>
      <c r="O278" s="76">
        <v>6400</v>
      </c>
      <c r="P278" s="76"/>
      <c r="Q278" s="76">
        <v>42261.100700999996</v>
      </c>
      <c r="R278" s="19"/>
    </row>
    <row r="279" spans="1:18" x14ac:dyDescent="0.35">
      <c r="A279" s="407"/>
      <c r="B279" s="407"/>
      <c r="C279" s="23" t="s">
        <v>117</v>
      </c>
      <c r="D279" s="23" t="s">
        <v>20</v>
      </c>
      <c r="E279" s="43">
        <v>4</v>
      </c>
      <c r="F279" s="81">
        <v>203372.33000000002</v>
      </c>
      <c r="G279" s="76">
        <v>38557.599999999999</v>
      </c>
      <c r="H279" s="76"/>
      <c r="I279" s="76"/>
      <c r="J279" s="76">
        <v>21815.279999999999</v>
      </c>
      <c r="K279" s="76">
        <v>4400</v>
      </c>
      <c r="L279" s="76"/>
      <c r="M279" s="76"/>
      <c r="N279" s="76"/>
      <c r="O279" s="76">
        <v>3014.7</v>
      </c>
      <c r="P279" s="76"/>
      <c r="Q279" s="76">
        <v>52903.298441000006</v>
      </c>
      <c r="R279" s="19"/>
    </row>
    <row r="280" spans="1:18" x14ac:dyDescent="0.35">
      <c r="A280" s="407"/>
      <c r="B280" s="407"/>
      <c r="C280" s="23" t="s">
        <v>114</v>
      </c>
      <c r="D280" s="23" t="s">
        <v>20</v>
      </c>
      <c r="E280" s="43">
        <v>12</v>
      </c>
      <c r="F280" s="81">
        <v>718084.32</v>
      </c>
      <c r="G280" s="76">
        <v>113827.4</v>
      </c>
      <c r="H280" s="76"/>
      <c r="I280" s="76"/>
      <c r="J280" s="76">
        <v>76782.39</v>
      </c>
      <c r="K280" s="76">
        <v>13600</v>
      </c>
      <c r="L280" s="76"/>
      <c r="M280" s="76">
        <v>7872.23</v>
      </c>
      <c r="N280" s="76">
        <v>45272.82</v>
      </c>
      <c r="O280" s="76">
        <v>12715.89</v>
      </c>
      <c r="P280" s="76"/>
      <c r="Q280" s="76">
        <v>192789.05025499998</v>
      </c>
      <c r="R280" s="19"/>
    </row>
    <row r="281" spans="1:18" ht="15" thickBot="1" x14ac:dyDescent="0.4">
      <c r="A281" s="408"/>
      <c r="B281" s="408"/>
      <c r="C281" s="25" t="s">
        <v>115</v>
      </c>
      <c r="D281" s="25" t="s">
        <v>20</v>
      </c>
      <c r="E281" s="45">
        <v>3</v>
      </c>
      <c r="F281" s="88">
        <v>151570.99</v>
      </c>
      <c r="G281" s="77">
        <v>33300</v>
      </c>
      <c r="H281" s="77"/>
      <c r="I281" s="77"/>
      <c r="J281" s="77">
        <v>16015.189999999999</v>
      </c>
      <c r="K281" s="77"/>
      <c r="L281" s="77"/>
      <c r="M281" s="77">
        <v>22271.61</v>
      </c>
      <c r="N281" s="77"/>
      <c r="O281" s="77">
        <v>3724.37</v>
      </c>
      <c r="P281" s="77"/>
      <c r="Q281" s="77">
        <v>44264.709415999991</v>
      </c>
      <c r="R281" s="19"/>
    </row>
    <row r="282" spans="1:18" x14ac:dyDescent="0.35">
      <c r="A282" s="406" t="s">
        <v>119</v>
      </c>
      <c r="B282" s="406">
        <v>2020</v>
      </c>
      <c r="C282" s="29" t="s">
        <v>76</v>
      </c>
      <c r="D282" s="29" t="s">
        <v>92</v>
      </c>
      <c r="E282" s="52">
        <v>4</v>
      </c>
      <c r="F282" s="89">
        <v>320212.57</v>
      </c>
      <c r="G282" s="89">
        <v>64368</v>
      </c>
      <c r="H282" s="52"/>
      <c r="I282" s="89">
        <v>10224</v>
      </c>
      <c r="J282" s="89">
        <v>51412.1</v>
      </c>
      <c r="K282" s="89"/>
      <c r="L282" s="89">
        <v>48100</v>
      </c>
      <c r="M282" s="89">
        <v>8514.4</v>
      </c>
      <c r="N282" s="89"/>
      <c r="O282" s="89">
        <v>639.98</v>
      </c>
      <c r="P282" s="89"/>
      <c r="Q282" s="89">
        <v>74973.039999999994</v>
      </c>
      <c r="R282" s="20"/>
    </row>
    <row r="283" spans="1:18" x14ac:dyDescent="0.35">
      <c r="A283" s="407"/>
      <c r="B283" s="407"/>
      <c r="C283" s="23" t="s">
        <v>120</v>
      </c>
      <c r="D283" s="23" t="s">
        <v>20</v>
      </c>
      <c r="E283" s="43">
        <v>9</v>
      </c>
      <c r="F283" s="90">
        <v>402263.24</v>
      </c>
      <c r="G283" s="90">
        <v>75227.14</v>
      </c>
      <c r="H283" s="43"/>
      <c r="I283" s="90">
        <v>21444.12</v>
      </c>
      <c r="J283" s="90">
        <v>82744.759999999995</v>
      </c>
      <c r="K283" s="90"/>
      <c r="L283" s="90"/>
      <c r="M283" s="90">
        <v>4038.05</v>
      </c>
      <c r="N283" s="90"/>
      <c r="O283" s="90">
        <v>1390.57</v>
      </c>
      <c r="P283" s="90">
        <v>44250.27</v>
      </c>
      <c r="Q283" s="90">
        <v>143237.01</v>
      </c>
      <c r="R283" s="20"/>
    </row>
    <row r="284" spans="1:18" x14ac:dyDescent="0.35">
      <c r="A284" s="407"/>
      <c r="B284" s="407"/>
      <c r="C284" s="23" t="s">
        <v>121</v>
      </c>
      <c r="D284" s="23" t="s">
        <v>20</v>
      </c>
      <c r="E284" s="43">
        <v>17</v>
      </c>
      <c r="F284" s="90">
        <v>529883.13</v>
      </c>
      <c r="G284" s="90">
        <v>87275.41</v>
      </c>
      <c r="H284" s="43"/>
      <c r="I284" s="90">
        <v>13525.92</v>
      </c>
      <c r="J284" s="90">
        <v>94776.35</v>
      </c>
      <c r="K284" s="90"/>
      <c r="L284" s="90"/>
      <c r="M284" s="90">
        <v>11270.83</v>
      </c>
      <c r="N284" s="90"/>
      <c r="O284" s="90">
        <v>2214.6</v>
      </c>
      <c r="P284" s="90">
        <v>53101.66</v>
      </c>
      <c r="Q284" s="90">
        <v>178603.94</v>
      </c>
      <c r="R284" s="20"/>
    </row>
    <row r="285" spans="1:18" x14ac:dyDescent="0.35">
      <c r="A285" s="407"/>
      <c r="B285" s="407"/>
      <c r="C285" s="23" t="s">
        <v>122</v>
      </c>
      <c r="D285" s="23" t="s">
        <v>20</v>
      </c>
      <c r="E285" s="43">
        <v>20</v>
      </c>
      <c r="F285" s="90">
        <v>764979.92</v>
      </c>
      <c r="G285" s="90">
        <v>146252.01</v>
      </c>
      <c r="H285" s="43"/>
      <c r="I285" s="90">
        <v>78262.02</v>
      </c>
      <c r="J285" s="90">
        <v>136369.79999999999</v>
      </c>
      <c r="K285" s="90"/>
      <c r="L285" s="90"/>
      <c r="M285" s="90">
        <v>33749.620000000003</v>
      </c>
      <c r="N285" s="90"/>
      <c r="O285" s="90">
        <v>4900.2299999999996</v>
      </c>
      <c r="P285" s="90">
        <v>86511.26</v>
      </c>
      <c r="Q285" s="90">
        <v>287634.98</v>
      </c>
      <c r="R285" s="20"/>
    </row>
    <row r="286" spans="1:18" x14ac:dyDescent="0.35">
      <c r="A286" s="407"/>
      <c r="B286" s="407"/>
      <c r="C286" s="23" t="s">
        <v>123</v>
      </c>
      <c r="D286" s="23" t="s">
        <v>20</v>
      </c>
      <c r="E286" s="43">
        <v>15</v>
      </c>
      <c r="F286" s="90">
        <v>521895.49</v>
      </c>
      <c r="G286" s="90">
        <v>86598.2</v>
      </c>
      <c r="H286" s="43"/>
      <c r="I286" s="90"/>
      <c r="J286" s="90">
        <v>118422.2</v>
      </c>
      <c r="K286" s="90"/>
      <c r="L286" s="90"/>
      <c r="M286" s="90">
        <v>3196.13</v>
      </c>
      <c r="N286" s="90"/>
      <c r="O286" s="90">
        <v>2297.29</v>
      </c>
      <c r="P286" s="90">
        <v>55551.4</v>
      </c>
      <c r="Q286" s="90">
        <v>181801.81</v>
      </c>
      <c r="R286" s="20"/>
    </row>
    <row r="287" spans="1:18" ht="15" thickBot="1" x14ac:dyDescent="0.4">
      <c r="A287" s="407"/>
      <c r="B287" s="408"/>
      <c r="C287" s="25" t="s">
        <v>56</v>
      </c>
      <c r="D287" s="25" t="s">
        <v>20</v>
      </c>
      <c r="E287" s="45">
        <v>13</v>
      </c>
      <c r="F287" s="91">
        <v>420924.09</v>
      </c>
      <c r="G287" s="91">
        <v>79163.199999999997</v>
      </c>
      <c r="H287" s="45"/>
      <c r="I287" s="91"/>
      <c r="J287" s="91">
        <v>85603.46</v>
      </c>
      <c r="K287" s="91">
        <v>1809.57</v>
      </c>
      <c r="L287" s="91"/>
      <c r="M287" s="91">
        <v>20303.490000000002</v>
      </c>
      <c r="N287" s="91"/>
      <c r="O287" s="91">
        <v>11864.57</v>
      </c>
      <c r="P287" s="91">
        <v>43903.89</v>
      </c>
      <c r="Q287" s="92">
        <v>143820.85999999999</v>
      </c>
      <c r="R287" s="20"/>
    </row>
    <row r="288" spans="1:18" x14ac:dyDescent="0.35">
      <c r="A288" s="407"/>
      <c r="B288" s="406">
        <v>2021</v>
      </c>
      <c r="C288" s="29" t="s">
        <v>76</v>
      </c>
      <c r="D288" s="29" t="s">
        <v>92</v>
      </c>
      <c r="E288" s="52">
        <v>4</v>
      </c>
      <c r="F288" s="89">
        <v>344960.23</v>
      </c>
      <c r="G288" s="89">
        <v>69046.820000000007</v>
      </c>
      <c r="H288" s="52"/>
      <c r="I288" s="89">
        <v>13632</v>
      </c>
      <c r="J288" s="89">
        <v>51262.43</v>
      </c>
      <c r="K288" s="89"/>
      <c r="L288" s="89">
        <v>15336</v>
      </c>
      <c r="M288" s="89"/>
      <c r="N288" s="89">
        <v>54720</v>
      </c>
      <c r="O288" s="89">
        <v>650.74</v>
      </c>
      <c r="P288" s="89"/>
      <c r="Q288" s="93">
        <v>75742.460000000006</v>
      </c>
      <c r="R288" s="20"/>
    </row>
    <row r="289" spans="1:18" x14ac:dyDescent="0.35">
      <c r="A289" s="407"/>
      <c r="B289" s="407"/>
      <c r="C289" s="23" t="s">
        <v>120</v>
      </c>
      <c r="D289" s="23" t="s">
        <v>20</v>
      </c>
      <c r="E289" s="43">
        <v>9</v>
      </c>
      <c r="F289" s="90">
        <v>432212.81</v>
      </c>
      <c r="G289" s="90">
        <v>84386</v>
      </c>
      <c r="H289" s="43"/>
      <c r="I289" s="90">
        <v>24992.04</v>
      </c>
      <c r="J289" s="90">
        <v>95332.15</v>
      </c>
      <c r="K289" s="90"/>
      <c r="L289" s="90"/>
      <c r="M289" s="90"/>
      <c r="N289" s="90"/>
      <c r="O289" s="90">
        <v>1369.46</v>
      </c>
      <c r="P289" s="90">
        <v>46528.53</v>
      </c>
      <c r="Q289" s="90">
        <v>157122.72</v>
      </c>
      <c r="R289" s="20"/>
    </row>
    <row r="290" spans="1:18" x14ac:dyDescent="0.35">
      <c r="A290" s="407"/>
      <c r="B290" s="407"/>
      <c r="C290" s="23" t="s">
        <v>121</v>
      </c>
      <c r="D290" s="23" t="s">
        <v>20</v>
      </c>
      <c r="E290" s="43">
        <v>17</v>
      </c>
      <c r="F290" s="90">
        <v>609935.71</v>
      </c>
      <c r="G290" s="90">
        <v>102558.37</v>
      </c>
      <c r="H290" s="43"/>
      <c r="I290" s="90">
        <v>8905.92</v>
      </c>
      <c r="J290" s="90">
        <v>138831.42000000001</v>
      </c>
      <c r="K290" s="90"/>
      <c r="L290" s="90"/>
      <c r="M290" s="90"/>
      <c r="N290" s="90"/>
      <c r="O290" s="90">
        <v>2291.66</v>
      </c>
      <c r="P290" s="90">
        <v>60425.16</v>
      </c>
      <c r="Q290" s="90">
        <v>213340.93</v>
      </c>
      <c r="R290" s="20"/>
    </row>
    <row r="291" spans="1:18" x14ac:dyDescent="0.35">
      <c r="A291" s="407"/>
      <c r="B291" s="407"/>
      <c r="C291" s="23" t="s">
        <v>122</v>
      </c>
      <c r="D291" s="23" t="s">
        <v>20</v>
      </c>
      <c r="E291" s="43">
        <v>21</v>
      </c>
      <c r="F291" s="90">
        <v>829681.58</v>
      </c>
      <c r="G291" s="90">
        <v>158366.38</v>
      </c>
      <c r="H291" s="43"/>
      <c r="I291" s="90">
        <v>72464.62</v>
      </c>
      <c r="J291" s="90">
        <v>182519.23</v>
      </c>
      <c r="K291" s="90"/>
      <c r="M291" s="90">
        <v>19701.8</v>
      </c>
      <c r="N291" s="90">
        <v>66746.94</v>
      </c>
      <c r="O291" s="90">
        <v>6538.3</v>
      </c>
      <c r="P291" s="90">
        <v>89305.93</v>
      </c>
      <c r="Q291" s="90">
        <v>319006.53000000003</v>
      </c>
      <c r="R291" s="20"/>
    </row>
    <row r="292" spans="1:18" x14ac:dyDescent="0.35">
      <c r="A292" s="407"/>
      <c r="B292" s="407"/>
      <c r="C292" s="23" t="s">
        <v>123</v>
      </c>
      <c r="D292" s="23" t="s">
        <v>20</v>
      </c>
      <c r="E292" s="43">
        <v>15</v>
      </c>
      <c r="F292" s="90">
        <v>555567.78</v>
      </c>
      <c r="G292" s="90">
        <v>98509.73</v>
      </c>
      <c r="H292" s="43"/>
      <c r="I292" s="90"/>
      <c r="J292" s="90">
        <v>144930.78</v>
      </c>
      <c r="K292" s="90"/>
      <c r="L292" s="90"/>
      <c r="M292" s="90">
        <v>6703.5</v>
      </c>
      <c r="N292" s="90"/>
      <c r="O292" s="90">
        <v>2242.62</v>
      </c>
      <c r="P292" s="90">
        <v>60725.02</v>
      </c>
      <c r="Q292" s="90">
        <v>203118.49</v>
      </c>
      <c r="R292" s="20"/>
    </row>
    <row r="293" spans="1:18" ht="15" thickBot="1" x14ac:dyDescent="0.4">
      <c r="A293" s="407"/>
      <c r="B293" s="408"/>
      <c r="C293" s="25" t="s">
        <v>56</v>
      </c>
      <c r="D293" s="25" t="s">
        <v>20</v>
      </c>
      <c r="E293" s="45">
        <v>13</v>
      </c>
      <c r="F293" s="91">
        <v>414590.5</v>
      </c>
      <c r="G293" s="91">
        <v>86559.34</v>
      </c>
      <c r="H293" s="45"/>
      <c r="I293" s="91"/>
      <c r="J293" s="91">
        <v>87240.67</v>
      </c>
      <c r="K293" s="91"/>
      <c r="L293" s="91"/>
      <c r="M293" s="91">
        <v>60312.53</v>
      </c>
      <c r="N293" s="91">
        <v>24233.1</v>
      </c>
      <c r="O293" s="91">
        <v>12686.87</v>
      </c>
      <c r="P293" s="91">
        <v>48926.81</v>
      </c>
      <c r="Q293" s="91">
        <v>165284.07</v>
      </c>
      <c r="R293" s="20"/>
    </row>
    <row r="294" spans="1:18" x14ac:dyDescent="0.35">
      <c r="A294" s="407"/>
      <c r="B294" s="406">
        <v>2022</v>
      </c>
      <c r="C294" s="29" t="s">
        <v>76</v>
      </c>
      <c r="D294" s="29" t="s">
        <v>92</v>
      </c>
      <c r="E294" s="52">
        <v>4</v>
      </c>
      <c r="F294" s="89">
        <v>349386.17</v>
      </c>
      <c r="G294" s="89">
        <v>70006</v>
      </c>
      <c r="H294" s="52"/>
      <c r="I294" s="89">
        <v>13596.5</v>
      </c>
      <c r="J294" s="89">
        <v>53508.33</v>
      </c>
      <c r="K294" s="89"/>
      <c r="L294" s="89">
        <v>66000</v>
      </c>
      <c r="M294" s="89"/>
      <c r="N294" s="89"/>
      <c r="O294" s="89">
        <v>651.6</v>
      </c>
      <c r="P294" s="89">
        <v>6613.71</v>
      </c>
      <c r="Q294" s="89">
        <v>93716.58</v>
      </c>
      <c r="R294" s="20"/>
    </row>
    <row r="295" spans="1:18" x14ac:dyDescent="0.35">
      <c r="A295" s="407"/>
      <c r="B295" s="407"/>
      <c r="C295" s="23" t="s">
        <v>120</v>
      </c>
      <c r="D295" s="23" t="s">
        <v>20</v>
      </c>
      <c r="E295" s="43">
        <v>8</v>
      </c>
      <c r="F295" s="90">
        <v>385546.25</v>
      </c>
      <c r="G295" s="90">
        <v>73187.92</v>
      </c>
      <c r="H295" s="43"/>
      <c r="I295" s="90">
        <v>21312.959999999999</v>
      </c>
      <c r="J295" s="90">
        <v>113160.81</v>
      </c>
      <c r="K295" s="90"/>
      <c r="L295" s="90"/>
      <c r="M295" s="90">
        <v>37837.65</v>
      </c>
      <c r="N295" s="90"/>
      <c r="O295" s="90">
        <v>1210.1300000000001</v>
      </c>
      <c r="P295" s="90">
        <v>43515.97</v>
      </c>
      <c r="Q295" s="90">
        <v>145791.35999999999</v>
      </c>
      <c r="R295" s="20"/>
    </row>
    <row r="296" spans="1:18" x14ac:dyDescent="0.35">
      <c r="A296" s="407"/>
      <c r="B296" s="407"/>
      <c r="C296" s="23" t="s">
        <v>121</v>
      </c>
      <c r="D296" s="23" t="s">
        <v>20</v>
      </c>
      <c r="E296" s="43">
        <v>19</v>
      </c>
      <c r="F296" s="95">
        <v>642671.56999999995</v>
      </c>
      <c r="G296" s="95">
        <v>116506.79</v>
      </c>
      <c r="H296" s="43"/>
      <c r="I296" s="95">
        <v>13651.96</v>
      </c>
      <c r="J296" s="95">
        <v>194439.53</v>
      </c>
      <c r="K296" s="90"/>
      <c r="L296" s="90"/>
      <c r="M296" s="95">
        <v>17368.13</v>
      </c>
      <c r="N296" s="90"/>
      <c r="O296" s="90">
        <v>6701.93</v>
      </c>
      <c r="P296" s="90">
        <v>70125.100000000006</v>
      </c>
      <c r="Q296" s="90">
        <v>248719.65</v>
      </c>
      <c r="R296" s="20"/>
    </row>
    <row r="297" spans="1:18" x14ac:dyDescent="0.35">
      <c r="A297" s="407"/>
      <c r="B297" s="407"/>
      <c r="C297" s="23" t="s">
        <v>122</v>
      </c>
      <c r="D297" s="23" t="s">
        <v>20</v>
      </c>
      <c r="E297" s="43">
        <v>20</v>
      </c>
      <c r="F297" s="90">
        <v>842051.49</v>
      </c>
      <c r="G297" s="90">
        <v>148923</v>
      </c>
      <c r="H297" s="43"/>
      <c r="I297" s="90">
        <v>68530.259999999995</v>
      </c>
      <c r="J297" s="90">
        <v>225986.24</v>
      </c>
      <c r="K297" s="90"/>
      <c r="L297" s="90"/>
      <c r="M297" s="90">
        <v>22759.91</v>
      </c>
      <c r="N297" s="90"/>
      <c r="O297" s="90">
        <v>7655.38</v>
      </c>
      <c r="P297" s="90">
        <v>90667.81</v>
      </c>
      <c r="Q297" s="90">
        <v>329288.2</v>
      </c>
      <c r="R297" s="20"/>
    </row>
    <row r="298" spans="1:18" x14ac:dyDescent="0.35">
      <c r="A298" s="407"/>
      <c r="B298" s="407"/>
      <c r="C298" s="23" t="s">
        <v>123</v>
      </c>
      <c r="D298" s="23" t="s">
        <v>20</v>
      </c>
      <c r="E298" s="43">
        <v>15</v>
      </c>
      <c r="F298" s="90">
        <v>567403.16</v>
      </c>
      <c r="G298" s="90">
        <v>101430</v>
      </c>
      <c r="H298" s="43"/>
      <c r="I298" s="90"/>
      <c r="J298" s="90">
        <v>179484.92</v>
      </c>
      <c r="K298" s="90"/>
      <c r="L298" s="90"/>
      <c r="M298" s="90">
        <v>7138.76</v>
      </c>
      <c r="N298" s="90"/>
      <c r="O298" s="90">
        <v>2166.35</v>
      </c>
      <c r="P298" s="90">
        <v>66223.839999999997</v>
      </c>
      <c r="Q298" s="90">
        <v>218119.79</v>
      </c>
      <c r="R298" s="20"/>
    </row>
    <row r="299" spans="1:18" ht="15" thickBot="1" x14ac:dyDescent="0.4">
      <c r="A299" s="407"/>
      <c r="B299" s="408"/>
      <c r="C299" s="25" t="s">
        <v>56</v>
      </c>
      <c r="D299" s="25" t="s">
        <v>20</v>
      </c>
      <c r="E299" s="45">
        <v>13</v>
      </c>
      <c r="F299" s="91">
        <v>408978.89</v>
      </c>
      <c r="G299" s="91">
        <v>83914.7</v>
      </c>
      <c r="H299" s="45"/>
      <c r="I299" s="91"/>
      <c r="J299" s="91">
        <v>115398.25</v>
      </c>
      <c r="K299" s="91"/>
      <c r="L299" s="91"/>
      <c r="M299" s="91"/>
      <c r="N299" s="91"/>
      <c r="O299" s="91">
        <v>5341.13</v>
      </c>
      <c r="P299" s="91">
        <v>44345.01</v>
      </c>
      <c r="Q299" s="91">
        <v>154352.70000000001</v>
      </c>
      <c r="R299" s="20"/>
    </row>
    <row r="300" spans="1:18" x14ac:dyDescent="0.35">
      <c r="A300" s="407"/>
      <c r="B300" s="406">
        <v>2023</v>
      </c>
      <c r="C300" s="29" t="s">
        <v>76</v>
      </c>
      <c r="D300" s="29" t="s">
        <v>92</v>
      </c>
      <c r="E300" s="52">
        <v>4</v>
      </c>
      <c r="F300" s="89">
        <v>453862.68</v>
      </c>
      <c r="G300" s="89">
        <v>91200</v>
      </c>
      <c r="H300" s="52"/>
      <c r="I300" s="89">
        <v>16188</v>
      </c>
      <c r="J300" s="89">
        <v>32460</v>
      </c>
      <c r="K300" s="89"/>
      <c r="L300" s="89">
        <v>65900</v>
      </c>
      <c r="M300" s="89">
        <v>54999.39</v>
      </c>
      <c r="N300" s="89"/>
      <c r="O300" s="89">
        <v>650.79</v>
      </c>
      <c r="P300" s="89">
        <v>708.33</v>
      </c>
      <c r="Q300" s="89">
        <v>105022.5</v>
      </c>
      <c r="R300" s="20"/>
    </row>
    <row r="301" spans="1:18" x14ac:dyDescent="0.35">
      <c r="A301" s="407"/>
      <c r="B301" s="407"/>
      <c r="C301" s="23" t="s">
        <v>120</v>
      </c>
      <c r="D301" s="23" t="s">
        <v>20</v>
      </c>
      <c r="E301" s="43">
        <v>8</v>
      </c>
      <c r="F301" s="90">
        <v>538788.67000000004</v>
      </c>
      <c r="G301" s="90">
        <v>101230</v>
      </c>
      <c r="H301" s="43"/>
      <c r="I301" s="95">
        <v>21735.360000000001</v>
      </c>
      <c r="J301" s="90">
        <v>65134.68</v>
      </c>
      <c r="K301" s="90"/>
      <c r="L301" s="90"/>
      <c r="M301" s="90">
        <v>24363.3</v>
      </c>
      <c r="N301" s="90"/>
      <c r="O301" s="90">
        <v>1220.7</v>
      </c>
      <c r="P301" s="90">
        <v>47572.160000000003</v>
      </c>
      <c r="Q301" s="90">
        <v>176664.62</v>
      </c>
      <c r="R301" s="20"/>
    </row>
    <row r="302" spans="1:18" x14ac:dyDescent="0.35">
      <c r="A302" s="407"/>
      <c r="B302" s="407"/>
      <c r="C302" s="23" t="s">
        <v>121</v>
      </c>
      <c r="D302" s="23" t="s">
        <v>20</v>
      </c>
      <c r="E302" s="43">
        <v>22</v>
      </c>
      <c r="F302" s="90">
        <v>1000062.68</v>
      </c>
      <c r="G302" s="95">
        <v>176305</v>
      </c>
      <c r="H302" s="43"/>
      <c r="I302" s="90">
        <v>13287.34</v>
      </c>
      <c r="J302" s="90">
        <v>141627.76999999999</v>
      </c>
      <c r="K302" s="90"/>
      <c r="L302" s="90"/>
      <c r="M302" s="90"/>
      <c r="N302" s="90">
        <v>33706.019999999997</v>
      </c>
      <c r="O302" s="90">
        <v>6059.62</v>
      </c>
      <c r="P302" s="90">
        <v>76745.929999999993</v>
      </c>
      <c r="Q302" s="90">
        <v>318487.43</v>
      </c>
      <c r="R302" s="20"/>
    </row>
    <row r="303" spans="1:18" x14ac:dyDescent="0.35">
      <c r="A303" s="407"/>
      <c r="B303" s="407"/>
      <c r="C303" s="23" t="s">
        <v>122</v>
      </c>
      <c r="D303" s="23" t="s">
        <v>20</v>
      </c>
      <c r="E303" s="43">
        <v>20</v>
      </c>
      <c r="F303" s="90">
        <v>1094299.57</v>
      </c>
      <c r="G303" s="90">
        <v>195532.5</v>
      </c>
      <c r="H303" s="43"/>
      <c r="I303" s="90">
        <v>66132.84</v>
      </c>
      <c r="J303" s="90">
        <v>134400.78</v>
      </c>
      <c r="K303" s="90"/>
      <c r="L303" s="90"/>
      <c r="M303" s="90">
        <v>50379.58</v>
      </c>
      <c r="N303" s="90">
        <v>35299.980000000003</v>
      </c>
      <c r="O303" s="90">
        <v>4537.09</v>
      </c>
      <c r="P303" s="90">
        <v>95318.11</v>
      </c>
      <c r="Q303" s="90">
        <v>366349.62</v>
      </c>
      <c r="R303" s="20"/>
    </row>
    <row r="304" spans="1:18" x14ac:dyDescent="0.35">
      <c r="A304" s="407"/>
      <c r="B304" s="407"/>
      <c r="C304" s="23" t="s">
        <v>123</v>
      </c>
      <c r="D304" s="23" t="s">
        <v>20</v>
      </c>
      <c r="E304" s="43">
        <v>17</v>
      </c>
      <c r="F304" s="90">
        <v>861050.97</v>
      </c>
      <c r="G304" s="90">
        <v>146544.93</v>
      </c>
      <c r="H304" s="43"/>
      <c r="I304" s="90"/>
      <c r="J304" s="90">
        <v>126579.19</v>
      </c>
      <c r="K304" s="90"/>
      <c r="L304" s="90"/>
      <c r="M304" s="90">
        <v>48567.14</v>
      </c>
      <c r="N304" s="90">
        <v>33909.660000000003</v>
      </c>
      <c r="O304" s="90">
        <v>5036.03</v>
      </c>
      <c r="P304" s="90">
        <v>69103.710000000006</v>
      </c>
      <c r="Q304" s="90">
        <v>274177.05</v>
      </c>
      <c r="R304" s="20"/>
    </row>
    <row r="305" spans="1:18" ht="15" thickBot="1" x14ac:dyDescent="0.4">
      <c r="A305" s="407"/>
      <c r="B305" s="408"/>
      <c r="C305" s="25" t="s">
        <v>56</v>
      </c>
      <c r="D305" s="25" t="s">
        <v>20</v>
      </c>
      <c r="E305" s="45">
        <v>13</v>
      </c>
      <c r="F305" s="91">
        <v>501907.4</v>
      </c>
      <c r="G305" s="91">
        <v>99174.92</v>
      </c>
      <c r="H305" s="45"/>
      <c r="I305" s="91"/>
      <c r="J305" s="91">
        <v>66778.429999999993</v>
      </c>
      <c r="K305" s="91"/>
      <c r="L305" s="91"/>
      <c r="M305" s="91">
        <v>69097.56</v>
      </c>
      <c r="N305" s="91">
        <v>65147.58</v>
      </c>
      <c r="O305" s="91">
        <v>4650.5600000000004</v>
      </c>
      <c r="P305" s="91">
        <v>47190.33</v>
      </c>
      <c r="Q305" s="91">
        <v>167185.41</v>
      </c>
      <c r="R305" s="20"/>
    </row>
    <row r="306" spans="1:18" x14ac:dyDescent="0.35">
      <c r="A306" s="407"/>
      <c r="B306" s="406">
        <v>2024</v>
      </c>
      <c r="C306" s="29" t="s">
        <v>76</v>
      </c>
      <c r="D306" s="29" t="s">
        <v>92</v>
      </c>
      <c r="E306" s="52">
        <v>4</v>
      </c>
      <c r="F306" s="89">
        <v>481011.51</v>
      </c>
      <c r="G306" s="89">
        <v>91924.24</v>
      </c>
      <c r="H306" s="52"/>
      <c r="I306" s="89">
        <v>14815.78</v>
      </c>
      <c r="J306" s="89">
        <v>36803.82</v>
      </c>
      <c r="K306" s="89"/>
      <c r="L306" s="89">
        <v>88000</v>
      </c>
      <c r="M306" s="89">
        <v>49834.16</v>
      </c>
      <c r="N306" s="89">
        <v>74751.240000000005</v>
      </c>
      <c r="O306" s="89">
        <v>6808.31</v>
      </c>
      <c r="P306" s="89"/>
      <c r="Q306" s="89">
        <v>120680.7</v>
      </c>
      <c r="R306" s="20"/>
    </row>
    <row r="307" spans="1:18" x14ac:dyDescent="0.35">
      <c r="A307" s="407"/>
      <c r="B307" s="407"/>
      <c r="C307" s="23" t="s">
        <v>120</v>
      </c>
      <c r="D307" s="23" t="s">
        <v>20</v>
      </c>
      <c r="E307" s="43">
        <v>8</v>
      </c>
      <c r="F307" s="90">
        <v>580480.68000000005</v>
      </c>
      <c r="G307" s="90">
        <v>110580</v>
      </c>
      <c r="H307" s="43"/>
      <c r="I307" s="90">
        <v>22253.16</v>
      </c>
      <c r="J307" s="90">
        <v>84419.34</v>
      </c>
      <c r="K307" s="90">
        <v>8519.6</v>
      </c>
      <c r="L307" s="90"/>
      <c r="M307" s="90">
        <v>13248.15</v>
      </c>
      <c r="N307" s="90"/>
      <c r="O307" s="90">
        <v>1521.9</v>
      </c>
      <c r="P307" s="90">
        <v>58098.9</v>
      </c>
      <c r="Q307" s="90">
        <v>200336.56</v>
      </c>
      <c r="R307" s="20"/>
    </row>
    <row r="308" spans="1:18" x14ac:dyDescent="0.35">
      <c r="A308" s="407"/>
      <c r="B308" s="407"/>
      <c r="C308" s="23" t="s">
        <v>121</v>
      </c>
      <c r="D308" s="23" t="s">
        <v>20</v>
      </c>
      <c r="E308" s="43">
        <v>23</v>
      </c>
      <c r="F308" s="90">
        <v>1191437.8400000001</v>
      </c>
      <c r="G308" s="90">
        <v>196091.6</v>
      </c>
      <c r="H308" s="43"/>
      <c r="I308" s="90">
        <v>16742.7</v>
      </c>
      <c r="J308" s="90">
        <v>177427.61</v>
      </c>
      <c r="K308" s="90">
        <v>24886.2</v>
      </c>
      <c r="L308" s="90"/>
      <c r="M308" s="90">
        <v>33647.97</v>
      </c>
      <c r="N308" s="90"/>
      <c r="O308" s="90">
        <v>7160.97</v>
      </c>
      <c r="P308" s="90">
        <v>100292.55</v>
      </c>
      <c r="Q308" s="90">
        <v>395470.95</v>
      </c>
      <c r="R308" s="20"/>
    </row>
    <row r="309" spans="1:18" x14ac:dyDescent="0.35">
      <c r="A309" s="407"/>
      <c r="B309" s="407"/>
      <c r="C309" s="23" t="s">
        <v>122</v>
      </c>
      <c r="D309" s="23" t="s">
        <v>20</v>
      </c>
      <c r="E309" s="43">
        <v>19</v>
      </c>
      <c r="F309" s="90">
        <v>1121965.67</v>
      </c>
      <c r="G309" s="90">
        <v>204513.36</v>
      </c>
      <c r="H309" s="43"/>
      <c r="I309" s="90">
        <v>66294.58</v>
      </c>
      <c r="J309" s="90">
        <v>144305.35</v>
      </c>
      <c r="K309" s="90">
        <v>20178</v>
      </c>
      <c r="L309" s="90"/>
      <c r="M309" s="90">
        <v>80279.34</v>
      </c>
      <c r="N309" s="90">
        <v>76292.52</v>
      </c>
      <c r="O309" s="90">
        <v>5280.98</v>
      </c>
      <c r="P309" s="90">
        <v>111373.06</v>
      </c>
      <c r="Q309" s="90">
        <v>398062.28</v>
      </c>
      <c r="R309" s="20"/>
    </row>
    <row r="310" spans="1:18" x14ac:dyDescent="0.35">
      <c r="A310" s="407"/>
      <c r="B310" s="407"/>
      <c r="C310" s="23" t="s">
        <v>123</v>
      </c>
      <c r="D310" s="23" t="s">
        <v>20</v>
      </c>
      <c r="E310" s="43">
        <v>17</v>
      </c>
      <c r="F310" s="90">
        <v>902615.67</v>
      </c>
      <c r="G310" s="90">
        <v>154721</v>
      </c>
      <c r="H310" s="43"/>
      <c r="I310" s="90"/>
      <c r="J310" s="90">
        <v>151189.16</v>
      </c>
      <c r="K310" s="90">
        <v>17375.5</v>
      </c>
      <c r="L310" s="90"/>
      <c r="M310" s="90">
        <v>56295.01</v>
      </c>
      <c r="N310" s="90">
        <v>51742.5</v>
      </c>
      <c r="O310" s="90">
        <v>7971.15</v>
      </c>
      <c r="P310" s="90">
        <v>87633.42</v>
      </c>
      <c r="Q310" s="90">
        <v>315773.42</v>
      </c>
      <c r="R310" s="20"/>
    </row>
    <row r="311" spans="1:18" ht="15" thickBot="1" x14ac:dyDescent="0.4">
      <c r="A311" s="407"/>
      <c r="B311" s="408"/>
      <c r="C311" s="25" t="s">
        <v>56</v>
      </c>
      <c r="D311" s="25" t="s">
        <v>20</v>
      </c>
      <c r="E311" s="45">
        <v>13</v>
      </c>
      <c r="F311" s="91">
        <v>512620.15</v>
      </c>
      <c r="G311" s="91">
        <v>98010.5</v>
      </c>
      <c r="H311" s="45"/>
      <c r="I311" s="91"/>
      <c r="J311" s="91">
        <v>77471.95</v>
      </c>
      <c r="K311" s="91">
        <v>13452</v>
      </c>
      <c r="L311" s="91"/>
      <c r="M311" s="91"/>
      <c r="N311" s="91">
        <v>30385.98</v>
      </c>
      <c r="O311" s="91">
        <v>7590.36</v>
      </c>
      <c r="P311" s="91">
        <v>48701.21</v>
      </c>
      <c r="Q311" s="91">
        <v>178332.88</v>
      </c>
      <c r="R311" s="20"/>
    </row>
    <row r="312" spans="1:18" x14ac:dyDescent="0.35">
      <c r="A312" s="407"/>
      <c r="B312" s="406">
        <v>2025</v>
      </c>
      <c r="C312" s="29" t="s">
        <v>76</v>
      </c>
      <c r="D312" s="29" t="s">
        <v>92</v>
      </c>
      <c r="E312" s="52">
        <v>4</v>
      </c>
      <c r="F312" s="89">
        <v>538007</v>
      </c>
      <c r="G312" s="89">
        <v>100260</v>
      </c>
      <c r="H312" s="52"/>
      <c r="I312" s="89">
        <v>50340</v>
      </c>
      <c r="J312" s="89">
        <v>90906.25</v>
      </c>
      <c r="K312" s="89"/>
      <c r="L312" s="89">
        <v>94200</v>
      </c>
      <c r="M312" s="89">
        <v>81798.12</v>
      </c>
      <c r="N312" s="89"/>
      <c r="O312" s="89">
        <v>771.73</v>
      </c>
      <c r="P312" s="89">
        <v>1642.31</v>
      </c>
      <c r="Q312" s="89">
        <v>140780.53</v>
      </c>
      <c r="R312" s="20"/>
    </row>
    <row r="313" spans="1:18" x14ac:dyDescent="0.35">
      <c r="A313" s="407"/>
      <c r="B313" s="407"/>
      <c r="C313" s="23" t="s">
        <v>120</v>
      </c>
      <c r="D313" s="23" t="s">
        <v>20</v>
      </c>
      <c r="E313" s="43">
        <v>8</v>
      </c>
      <c r="F313" s="90">
        <v>700209.81</v>
      </c>
      <c r="G313" s="90">
        <v>130579.33</v>
      </c>
      <c r="H313" s="43"/>
      <c r="I313" s="90">
        <v>28234.11</v>
      </c>
      <c r="J313" s="90">
        <v>135864.49</v>
      </c>
      <c r="K313" s="90"/>
      <c r="L313" s="90"/>
      <c r="M313" s="90">
        <v>10279.17</v>
      </c>
      <c r="N313" s="90"/>
      <c r="O313" s="90">
        <v>1472.68</v>
      </c>
      <c r="P313" s="90">
        <v>63868.85</v>
      </c>
      <c r="Q313" s="90">
        <v>235870.74</v>
      </c>
      <c r="R313" s="20"/>
    </row>
    <row r="314" spans="1:18" x14ac:dyDescent="0.35">
      <c r="A314" s="407"/>
      <c r="B314" s="407"/>
      <c r="C314" s="23" t="s">
        <v>121</v>
      </c>
      <c r="D314" s="23" t="s">
        <v>20</v>
      </c>
      <c r="E314" s="43">
        <v>23</v>
      </c>
      <c r="F314" s="90">
        <v>1334754.23</v>
      </c>
      <c r="G314" s="90">
        <v>225100.77</v>
      </c>
      <c r="H314" s="43"/>
      <c r="I314" s="90">
        <v>18853.060000000001</v>
      </c>
      <c r="J314" s="95">
        <v>251881.32</v>
      </c>
      <c r="K314" s="90">
        <v>2400</v>
      </c>
      <c r="L314" s="90"/>
      <c r="M314" s="90">
        <v>38073.620000000003</v>
      </c>
      <c r="N314" s="90"/>
      <c r="O314" s="90">
        <v>3899.61</v>
      </c>
      <c r="P314" s="90">
        <v>127695.19</v>
      </c>
      <c r="Q314" s="90">
        <v>456278.1</v>
      </c>
      <c r="R314" s="20"/>
    </row>
    <row r="315" spans="1:18" x14ac:dyDescent="0.35">
      <c r="A315" s="407"/>
      <c r="B315" s="407"/>
      <c r="C315" s="23" t="s">
        <v>122</v>
      </c>
      <c r="D315" s="23" t="s">
        <v>20</v>
      </c>
      <c r="E315" s="43">
        <v>18</v>
      </c>
      <c r="F315" s="90">
        <v>1185149.17</v>
      </c>
      <c r="G315" s="90">
        <v>216195</v>
      </c>
      <c r="H315" s="43"/>
      <c r="I315" s="90">
        <v>84215.52</v>
      </c>
      <c r="J315" s="90">
        <v>234242.43</v>
      </c>
      <c r="K315" s="90">
        <v>591</v>
      </c>
      <c r="L315" s="90"/>
      <c r="M315" s="90">
        <v>75525.259999999995</v>
      </c>
      <c r="N315" s="90">
        <v>41456.339999999997</v>
      </c>
      <c r="O315" s="90">
        <v>7485.13</v>
      </c>
      <c r="P315" s="90">
        <v>116558.02</v>
      </c>
      <c r="Q315" s="90">
        <v>428266.09</v>
      </c>
      <c r="R315" s="20"/>
    </row>
    <row r="316" spans="1:18" x14ac:dyDescent="0.35">
      <c r="A316" s="407"/>
      <c r="B316" s="407"/>
      <c r="C316" s="23" t="s">
        <v>123</v>
      </c>
      <c r="D316" s="23" t="s">
        <v>20</v>
      </c>
      <c r="E316" s="43">
        <v>17</v>
      </c>
      <c r="F316" s="90">
        <v>1077012.8400000001</v>
      </c>
      <c r="G316" s="90">
        <v>188647.5</v>
      </c>
      <c r="H316" s="43"/>
      <c r="I316" s="90"/>
      <c r="J316" s="90">
        <v>216384.65</v>
      </c>
      <c r="K316" s="90">
        <v>1605</v>
      </c>
      <c r="L316" s="90"/>
      <c r="M316" s="90">
        <v>16285.88</v>
      </c>
      <c r="N316" s="90"/>
      <c r="O316" s="90">
        <v>4006.68</v>
      </c>
      <c r="P316" s="90">
        <v>100064.18</v>
      </c>
      <c r="Q316" s="90">
        <v>364516.32</v>
      </c>
      <c r="R316" s="20"/>
    </row>
    <row r="317" spans="1:18" ht="15" thickBot="1" x14ac:dyDescent="0.4">
      <c r="A317" s="408"/>
      <c r="B317" s="408"/>
      <c r="C317" s="25" t="s">
        <v>56</v>
      </c>
      <c r="D317" s="25" t="s">
        <v>20</v>
      </c>
      <c r="E317" s="45">
        <v>16</v>
      </c>
      <c r="F317" s="91">
        <v>692520.79</v>
      </c>
      <c r="G317" s="91">
        <v>119326.69</v>
      </c>
      <c r="H317" s="45"/>
      <c r="I317" s="91"/>
      <c r="J317" s="91">
        <v>141326.69</v>
      </c>
      <c r="K317" s="91"/>
      <c r="L317" s="91"/>
      <c r="M317" s="91">
        <v>81509.7</v>
      </c>
      <c r="N317" s="91">
        <v>75378.539999999994</v>
      </c>
      <c r="O317" s="91">
        <v>15841.09</v>
      </c>
      <c r="P317" s="91">
        <v>55438.74</v>
      </c>
      <c r="Q317" s="91">
        <v>235846.11</v>
      </c>
      <c r="R317" s="20"/>
    </row>
    <row r="318" spans="1:18" x14ac:dyDescent="0.35">
      <c r="A318" s="414" t="s">
        <v>124</v>
      </c>
      <c r="B318" s="414">
        <v>2020</v>
      </c>
      <c r="C318" s="241" t="s">
        <v>76</v>
      </c>
      <c r="D318" s="242" t="s">
        <v>125</v>
      </c>
      <c r="E318" s="243">
        <v>3</v>
      </c>
      <c r="F318" s="244">
        <v>264288</v>
      </c>
      <c r="G318" s="244">
        <v>51313.84</v>
      </c>
      <c r="H318" s="244">
        <v>0</v>
      </c>
      <c r="I318" s="244">
        <v>0</v>
      </c>
      <c r="J318" s="244">
        <v>0</v>
      </c>
      <c r="K318" s="244">
        <v>0</v>
      </c>
      <c r="L318" s="244">
        <v>10000</v>
      </c>
      <c r="M318" s="244">
        <v>0</v>
      </c>
      <c r="N318" s="244">
        <v>0</v>
      </c>
      <c r="O318" s="244">
        <v>0</v>
      </c>
      <c r="P318" s="244">
        <v>3661.84</v>
      </c>
      <c r="Q318" s="244">
        <v>63811.3</v>
      </c>
    </row>
    <row r="319" spans="1:18" ht="28" customHeight="1" x14ac:dyDescent="0.35">
      <c r="A319" s="415"/>
      <c r="B319" s="415"/>
      <c r="C319" s="245" t="s">
        <v>78</v>
      </c>
      <c r="D319" s="246" t="s">
        <v>20</v>
      </c>
      <c r="E319" s="247">
        <v>7</v>
      </c>
      <c r="F319" s="248">
        <v>335590.28</v>
      </c>
      <c r="G319" s="248">
        <v>62076.05</v>
      </c>
      <c r="H319" s="248">
        <v>0</v>
      </c>
      <c r="I319" s="248">
        <v>0</v>
      </c>
      <c r="J319" s="248">
        <v>151597.97</v>
      </c>
      <c r="K319" s="248">
        <v>0</v>
      </c>
      <c r="L319" s="248">
        <v>0</v>
      </c>
      <c r="M319" s="248">
        <v>0</v>
      </c>
      <c r="N319" s="248">
        <v>0</v>
      </c>
      <c r="O319" s="248">
        <v>5658.15</v>
      </c>
      <c r="P319" s="248">
        <v>33121.06</v>
      </c>
      <c r="Q319" s="248">
        <v>112894.25</v>
      </c>
    </row>
    <row r="320" spans="1:18" x14ac:dyDescent="0.35">
      <c r="A320" s="415"/>
      <c r="B320" s="415"/>
      <c r="C320" s="245" t="s">
        <v>79</v>
      </c>
      <c r="D320" s="246" t="s">
        <v>20</v>
      </c>
      <c r="E320" s="247">
        <v>7</v>
      </c>
      <c r="F320" s="248">
        <v>237711.74</v>
      </c>
      <c r="G320" s="248">
        <v>37350.800000000003</v>
      </c>
      <c r="H320" s="248">
        <v>0</v>
      </c>
      <c r="I320" s="248">
        <v>0</v>
      </c>
      <c r="J320" s="248">
        <v>80466.17</v>
      </c>
      <c r="K320" s="248">
        <v>0</v>
      </c>
      <c r="L320" s="248">
        <v>0</v>
      </c>
      <c r="M320" s="248">
        <v>0</v>
      </c>
      <c r="N320" s="248">
        <v>0</v>
      </c>
      <c r="O320" s="248">
        <v>5988.61</v>
      </c>
      <c r="P320" s="248">
        <v>26965.35</v>
      </c>
      <c r="Q320" s="248">
        <v>74222.05</v>
      </c>
    </row>
    <row r="321" spans="1:17" x14ac:dyDescent="0.35">
      <c r="A321" s="415"/>
      <c r="B321" s="415"/>
      <c r="C321" s="245" t="s">
        <v>80</v>
      </c>
      <c r="D321" s="246" t="s">
        <v>20</v>
      </c>
      <c r="E321" s="247">
        <v>29</v>
      </c>
      <c r="F321" s="248">
        <v>964040.68</v>
      </c>
      <c r="G321" s="248">
        <v>127841.41</v>
      </c>
      <c r="H321" s="248">
        <v>0</v>
      </c>
      <c r="I321" s="248">
        <v>0</v>
      </c>
      <c r="J321" s="248">
        <v>341713.2</v>
      </c>
      <c r="K321" s="248">
        <v>0</v>
      </c>
      <c r="L321" s="248">
        <v>0</v>
      </c>
      <c r="M321" s="248">
        <v>15087.64</v>
      </c>
      <c r="N321" s="248">
        <v>0</v>
      </c>
      <c r="O321" s="248">
        <v>40033.589999999997</v>
      </c>
      <c r="P321" s="248">
        <v>111584.32000000001</v>
      </c>
      <c r="Q321" s="248">
        <v>670.53</v>
      </c>
    </row>
    <row r="322" spans="1:17" ht="15" thickBot="1" x14ac:dyDescent="0.4">
      <c r="A322" s="415"/>
      <c r="B322" s="416"/>
      <c r="C322" s="249" t="s">
        <v>51</v>
      </c>
      <c r="D322" s="250" t="s">
        <v>20</v>
      </c>
      <c r="E322" s="251">
        <v>35</v>
      </c>
      <c r="F322" s="252">
        <v>999812.35</v>
      </c>
      <c r="G322" s="252">
        <v>151759.24</v>
      </c>
      <c r="H322" s="252">
        <v>0</v>
      </c>
      <c r="I322" s="252">
        <v>0</v>
      </c>
      <c r="J322" s="252">
        <v>328626.02</v>
      </c>
      <c r="K322" s="252">
        <v>0</v>
      </c>
      <c r="L322" s="252">
        <v>0</v>
      </c>
      <c r="M322" s="252">
        <v>6367.4</v>
      </c>
      <c r="N322" s="252">
        <v>61910.879999999997</v>
      </c>
      <c r="O322" s="252">
        <v>60158.44</v>
      </c>
      <c r="P322" s="252">
        <v>96911.62</v>
      </c>
      <c r="Q322" s="252">
        <v>310769.23</v>
      </c>
    </row>
    <row r="323" spans="1:17" x14ac:dyDescent="0.35">
      <c r="A323" s="415"/>
      <c r="B323" s="414">
        <v>2021</v>
      </c>
      <c r="C323" s="241" t="s">
        <v>76</v>
      </c>
      <c r="D323" s="242" t="s">
        <v>125</v>
      </c>
      <c r="E323" s="243">
        <v>3</v>
      </c>
      <c r="F323" s="244">
        <v>221288</v>
      </c>
      <c r="G323" s="244">
        <v>43519.28</v>
      </c>
      <c r="H323" s="244">
        <v>0</v>
      </c>
      <c r="I323" s="244">
        <v>0</v>
      </c>
      <c r="J323" s="244">
        <v>0</v>
      </c>
      <c r="K323" s="244">
        <v>0</v>
      </c>
      <c r="L323" s="244">
        <v>47878</v>
      </c>
      <c r="M323" s="244">
        <v>5990.46</v>
      </c>
      <c r="N323" s="244">
        <v>0</v>
      </c>
      <c r="O323" s="244">
        <v>0</v>
      </c>
      <c r="P323" s="244">
        <v>0</v>
      </c>
      <c r="Q323" s="244">
        <v>60598.41</v>
      </c>
    </row>
    <row r="324" spans="1:17" ht="29" customHeight="1" x14ac:dyDescent="0.35">
      <c r="A324" s="415"/>
      <c r="B324" s="415"/>
      <c r="C324" s="245" t="s">
        <v>78</v>
      </c>
      <c r="D324" s="246" t="s">
        <v>20</v>
      </c>
      <c r="E324" s="247">
        <v>8</v>
      </c>
      <c r="F324" s="248">
        <v>325255.77</v>
      </c>
      <c r="G324" s="248">
        <v>60708.11</v>
      </c>
      <c r="H324" s="248">
        <v>0</v>
      </c>
      <c r="I324" s="248">
        <v>0</v>
      </c>
      <c r="J324" s="248">
        <v>122746.49</v>
      </c>
      <c r="K324" s="248">
        <v>0</v>
      </c>
      <c r="L324" s="248">
        <v>0</v>
      </c>
      <c r="M324" s="248">
        <v>0</v>
      </c>
      <c r="N324" s="248">
        <v>0</v>
      </c>
      <c r="O324" s="248">
        <v>19319.89</v>
      </c>
      <c r="P324" s="248">
        <v>52826.01</v>
      </c>
      <c r="Q324" s="248">
        <v>109370.11</v>
      </c>
    </row>
    <row r="325" spans="1:17" x14ac:dyDescent="0.35">
      <c r="A325" s="415"/>
      <c r="B325" s="415"/>
      <c r="C325" s="245" t="s">
        <v>79</v>
      </c>
      <c r="D325" s="246" t="s">
        <v>20</v>
      </c>
      <c r="E325" s="247">
        <v>6</v>
      </c>
      <c r="F325" s="248">
        <v>182579.32</v>
      </c>
      <c r="G325" s="248">
        <v>34157.599999999999</v>
      </c>
      <c r="H325" s="248">
        <v>0</v>
      </c>
      <c r="I325" s="248">
        <v>0</v>
      </c>
      <c r="J325" s="248">
        <v>71045.070000000007</v>
      </c>
      <c r="K325" s="248">
        <v>0</v>
      </c>
      <c r="L325" s="248">
        <v>0</v>
      </c>
      <c r="M325" s="248">
        <v>4337.07</v>
      </c>
      <c r="N325" s="248">
        <v>0</v>
      </c>
      <c r="O325" s="248">
        <v>10214.77</v>
      </c>
      <c r="P325" s="248">
        <v>23458.97</v>
      </c>
      <c r="Q325" s="248">
        <v>60862.2</v>
      </c>
    </row>
    <row r="326" spans="1:17" x14ac:dyDescent="0.35">
      <c r="A326" s="415"/>
      <c r="B326" s="415"/>
      <c r="C326" s="245" t="s">
        <v>80</v>
      </c>
      <c r="D326" s="246" t="s">
        <v>20</v>
      </c>
      <c r="E326" s="247">
        <v>27</v>
      </c>
      <c r="F326" s="248">
        <v>926996.04</v>
      </c>
      <c r="G326" s="248">
        <v>132708.17000000001</v>
      </c>
      <c r="H326" s="248">
        <v>0</v>
      </c>
      <c r="I326" s="248">
        <v>0</v>
      </c>
      <c r="J326" s="248">
        <v>336762.44</v>
      </c>
      <c r="K326" s="248">
        <v>0</v>
      </c>
      <c r="L326" s="248">
        <v>0</v>
      </c>
      <c r="M326" s="248">
        <v>52642.95</v>
      </c>
      <c r="N326" s="248">
        <v>0</v>
      </c>
      <c r="O326" s="248">
        <v>47516.34</v>
      </c>
      <c r="P326" s="248">
        <v>110684.06</v>
      </c>
      <c r="Q326" s="248">
        <v>293750.49</v>
      </c>
    </row>
    <row r="327" spans="1:17" ht="15" thickBot="1" x14ac:dyDescent="0.4">
      <c r="A327" s="415"/>
      <c r="B327" s="416"/>
      <c r="C327" s="249" t="s">
        <v>51</v>
      </c>
      <c r="D327" s="250" t="s">
        <v>20</v>
      </c>
      <c r="E327" s="251">
        <v>31</v>
      </c>
      <c r="F327" s="252">
        <v>1028191.02</v>
      </c>
      <c r="G327" s="252">
        <v>157648.76999999999</v>
      </c>
      <c r="H327" s="252">
        <v>0</v>
      </c>
      <c r="I327" s="252">
        <v>0</v>
      </c>
      <c r="J327" s="252">
        <v>329360</v>
      </c>
      <c r="K327" s="252">
        <v>0</v>
      </c>
      <c r="L327" s="252">
        <v>0</v>
      </c>
      <c r="M327" s="252">
        <v>23731.08</v>
      </c>
      <c r="N327" s="252">
        <v>25299.599999999999</v>
      </c>
      <c r="O327" s="252">
        <v>77338.78</v>
      </c>
      <c r="P327" s="252">
        <v>120784.78</v>
      </c>
      <c r="Q327" s="252">
        <v>322179.09999999998</v>
      </c>
    </row>
    <row r="328" spans="1:17" x14ac:dyDescent="0.35">
      <c r="A328" s="415"/>
      <c r="B328" s="414">
        <v>2022</v>
      </c>
      <c r="C328" s="241" t="s">
        <v>76</v>
      </c>
      <c r="D328" s="242" t="s">
        <v>125</v>
      </c>
      <c r="E328" s="243">
        <v>3</v>
      </c>
      <c r="F328" s="244">
        <v>329050</v>
      </c>
      <c r="G328" s="244">
        <v>61930</v>
      </c>
      <c r="H328" s="244">
        <v>0</v>
      </c>
      <c r="I328" s="244">
        <v>0</v>
      </c>
      <c r="J328" s="244">
        <v>0</v>
      </c>
      <c r="K328" s="244">
        <v>0</v>
      </c>
      <c r="L328" s="244">
        <v>48000</v>
      </c>
      <c r="M328" s="244">
        <v>0</v>
      </c>
      <c r="N328" s="244">
        <v>0</v>
      </c>
      <c r="O328" s="244">
        <v>6362.79</v>
      </c>
      <c r="P328" s="244">
        <v>0</v>
      </c>
      <c r="Q328" s="244">
        <v>85074.32</v>
      </c>
    </row>
    <row r="329" spans="1:17" ht="29" customHeight="1" x14ac:dyDescent="0.35">
      <c r="A329" s="415"/>
      <c r="B329" s="415"/>
      <c r="C329" s="245" t="s">
        <v>78</v>
      </c>
      <c r="D329" s="246" t="s">
        <v>20</v>
      </c>
      <c r="E329" s="247">
        <v>8</v>
      </c>
      <c r="F329" s="248">
        <v>507357.2</v>
      </c>
      <c r="G329" s="248">
        <v>83714.47</v>
      </c>
      <c r="H329" s="248">
        <v>0</v>
      </c>
      <c r="I329" s="248">
        <v>0</v>
      </c>
      <c r="J329" s="248">
        <v>167415.09</v>
      </c>
      <c r="K329" s="248">
        <v>0</v>
      </c>
      <c r="L329" s="248">
        <v>0</v>
      </c>
      <c r="M329" s="248">
        <v>14113.33</v>
      </c>
      <c r="N329" s="248">
        <v>0</v>
      </c>
      <c r="O329" s="248">
        <v>22462.43</v>
      </c>
      <c r="P329" s="248">
        <v>45225.38</v>
      </c>
      <c r="Q329" s="248">
        <v>155770.35</v>
      </c>
    </row>
    <row r="330" spans="1:17" x14ac:dyDescent="0.35">
      <c r="A330" s="415"/>
      <c r="B330" s="415"/>
      <c r="C330" s="245" t="s">
        <v>79</v>
      </c>
      <c r="D330" s="246" t="s">
        <v>20</v>
      </c>
      <c r="E330" s="247">
        <v>5</v>
      </c>
      <c r="F330" s="248">
        <v>208443.33</v>
      </c>
      <c r="G330" s="248">
        <v>46517</v>
      </c>
      <c r="H330" s="248">
        <v>0</v>
      </c>
      <c r="I330" s="248">
        <v>0</v>
      </c>
      <c r="J330" s="248">
        <v>64679.57</v>
      </c>
      <c r="K330" s="248">
        <v>0</v>
      </c>
      <c r="L330" s="248">
        <v>0</v>
      </c>
      <c r="M330" s="248">
        <v>24095</v>
      </c>
      <c r="N330" s="248">
        <v>0</v>
      </c>
      <c r="O330" s="248">
        <v>21421.759999999998</v>
      </c>
      <c r="P330" s="248">
        <v>23033.08</v>
      </c>
      <c r="Q330" s="248">
        <v>68523.850000000006</v>
      </c>
    </row>
    <row r="331" spans="1:17" x14ac:dyDescent="0.35">
      <c r="A331" s="415"/>
      <c r="B331" s="415"/>
      <c r="C331" s="245" t="s">
        <v>80</v>
      </c>
      <c r="D331" s="246" t="s">
        <v>20</v>
      </c>
      <c r="E331" s="247">
        <v>26</v>
      </c>
      <c r="F331" s="248">
        <v>1411223.52</v>
      </c>
      <c r="G331" s="248">
        <v>186770.32</v>
      </c>
      <c r="H331" s="248">
        <v>0</v>
      </c>
      <c r="I331" s="248">
        <v>0</v>
      </c>
      <c r="J331" s="248">
        <v>394774.03</v>
      </c>
      <c r="K331" s="248">
        <v>0</v>
      </c>
      <c r="L331" s="248">
        <v>0</v>
      </c>
      <c r="M331" s="248">
        <v>14300</v>
      </c>
      <c r="N331" s="248">
        <v>35339.279999999999</v>
      </c>
      <c r="O331" s="248">
        <v>26589.15</v>
      </c>
      <c r="P331" s="248">
        <v>111046.42</v>
      </c>
      <c r="Q331" s="248">
        <v>407815.59</v>
      </c>
    </row>
    <row r="332" spans="1:17" ht="15" thickBot="1" x14ac:dyDescent="0.4">
      <c r="A332" s="415"/>
      <c r="B332" s="416"/>
      <c r="C332" s="249" t="s">
        <v>51</v>
      </c>
      <c r="D332" s="250" t="s">
        <v>20</v>
      </c>
      <c r="E332" s="251">
        <v>31</v>
      </c>
      <c r="F332" s="252">
        <v>1501035.73</v>
      </c>
      <c r="G332" s="252">
        <v>243796.04</v>
      </c>
      <c r="H332" s="252">
        <v>0</v>
      </c>
      <c r="I332" s="252">
        <v>0</v>
      </c>
      <c r="J332" s="252">
        <v>420203.45</v>
      </c>
      <c r="K332" s="252">
        <v>0</v>
      </c>
      <c r="L332" s="252">
        <v>0</v>
      </c>
      <c r="M332" s="252">
        <v>38438.160000000003</v>
      </c>
      <c r="N332" s="252">
        <v>0</v>
      </c>
      <c r="O332" s="252">
        <v>71544.14</v>
      </c>
      <c r="P332" s="252">
        <v>123446.95</v>
      </c>
      <c r="Q332" s="252">
        <v>448828.2</v>
      </c>
    </row>
    <row r="333" spans="1:17" x14ac:dyDescent="0.35">
      <c r="A333" s="415"/>
      <c r="B333" s="414">
        <v>2023</v>
      </c>
      <c r="C333" s="241" t="s">
        <v>76</v>
      </c>
      <c r="D333" s="242" t="s">
        <v>125</v>
      </c>
      <c r="E333" s="243">
        <v>3</v>
      </c>
      <c r="F333" s="244">
        <v>348922.14</v>
      </c>
      <c r="G333" s="244">
        <v>66681.429999999993</v>
      </c>
      <c r="H333" s="244">
        <v>0</v>
      </c>
      <c r="I333" s="244">
        <v>0</v>
      </c>
      <c r="J333" s="244">
        <v>0</v>
      </c>
      <c r="K333" s="244">
        <v>0</v>
      </c>
      <c r="L333" s="244">
        <v>96200</v>
      </c>
      <c r="M333" s="244">
        <v>21240</v>
      </c>
      <c r="N333" s="244">
        <v>0</v>
      </c>
      <c r="O333" s="244">
        <v>24464.07</v>
      </c>
      <c r="P333" s="244">
        <v>0</v>
      </c>
      <c r="Q333" s="244">
        <v>103274</v>
      </c>
    </row>
    <row r="334" spans="1:17" ht="26.5" customHeight="1" x14ac:dyDescent="0.35">
      <c r="A334" s="415"/>
      <c r="B334" s="415"/>
      <c r="C334" s="245" t="s">
        <v>78</v>
      </c>
      <c r="D334" s="246" t="s">
        <v>20</v>
      </c>
      <c r="E334" s="247">
        <v>7</v>
      </c>
      <c r="F334" s="248">
        <v>468058.57</v>
      </c>
      <c r="G334" s="248">
        <v>72033.25</v>
      </c>
      <c r="H334" s="248">
        <v>0</v>
      </c>
      <c r="I334" s="248">
        <v>0</v>
      </c>
      <c r="J334" s="248">
        <v>33797.089999999997</v>
      </c>
      <c r="K334" s="248">
        <v>0</v>
      </c>
      <c r="L334" s="248">
        <v>0</v>
      </c>
      <c r="M334" s="248">
        <v>23102.68</v>
      </c>
      <c r="N334" s="248">
        <v>0</v>
      </c>
      <c r="O334" s="248">
        <v>51822.02</v>
      </c>
      <c r="P334" s="248">
        <v>53877.39</v>
      </c>
      <c r="Q334" s="248">
        <v>129535.67</v>
      </c>
    </row>
    <row r="335" spans="1:17" x14ac:dyDescent="0.35">
      <c r="A335" s="415"/>
      <c r="B335" s="415"/>
      <c r="C335" s="245" t="s">
        <v>79</v>
      </c>
      <c r="D335" s="246" t="s">
        <v>20</v>
      </c>
      <c r="E335" s="247">
        <v>7</v>
      </c>
      <c r="F335" s="248">
        <v>353330.83</v>
      </c>
      <c r="G335" s="248">
        <v>61180</v>
      </c>
      <c r="H335" s="248">
        <v>0</v>
      </c>
      <c r="I335" s="248">
        <v>0</v>
      </c>
      <c r="J335" s="248">
        <v>24339.77</v>
      </c>
      <c r="K335" s="248">
        <v>0</v>
      </c>
      <c r="L335" s="248">
        <v>0</v>
      </c>
      <c r="M335" s="248">
        <v>0</v>
      </c>
      <c r="N335" s="248">
        <v>67243.98</v>
      </c>
      <c r="O335" s="248">
        <v>53839.98</v>
      </c>
      <c r="P335" s="248">
        <v>39087.21</v>
      </c>
      <c r="Q335" s="248">
        <v>101343.02</v>
      </c>
    </row>
    <row r="336" spans="1:17" x14ac:dyDescent="0.35">
      <c r="A336" s="415"/>
      <c r="B336" s="415"/>
      <c r="C336" s="245" t="s">
        <v>80</v>
      </c>
      <c r="D336" s="246" t="s">
        <v>20</v>
      </c>
      <c r="E336" s="247">
        <v>30</v>
      </c>
      <c r="F336" s="248">
        <v>1727582.41</v>
      </c>
      <c r="G336" s="248">
        <v>262800.62</v>
      </c>
      <c r="H336" s="248">
        <v>0</v>
      </c>
      <c r="I336" s="248">
        <v>0</v>
      </c>
      <c r="J336" s="248">
        <v>103794.67</v>
      </c>
      <c r="K336" s="248">
        <v>0</v>
      </c>
      <c r="L336" s="248">
        <v>0</v>
      </c>
      <c r="M336" s="248">
        <v>13875</v>
      </c>
      <c r="N336" s="248">
        <v>0</v>
      </c>
      <c r="O336" s="248">
        <v>270287.86</v>
      </c>
      <c r="P336" s="248">
        <v>190592.41</v>
      </c>
      <c r="Q336" s="248">
        <v>479050.9</v>
      </c>
    </row>
    <row r="337" spans="1:18" ht="15" thickBot="1" x14ac:dyDescent="0.4">
      <c r="A337" s="415"/>
      <c r="B337" s="416"/>
      <c r="C337" s="249" t="s">
        <v>51</v>
      </c>
      <c r="D337" s="250" t="s">
        <v>20</v>
      </c>
      <c r="E337" s="251">
        <v>34</v>
      </c>
      <c r="F337" s="252">
        <v>1646147.44</v>
      </c>
      <c r="G337" s="252">
        <v>277682.7</v>
      </c>
      <c r="H337" s="252">
        <v>0</v>
      </c>
      <c r="I337" s="252">
        <v>0</v>
      </c>
      <c r="J337" s="252">
        <v>95380.73</v>
      </c>
      <c r="K337" s="252">
        <v>0</v>
      </c>
      <c r="L337" s="252">
        <v>0</v>
      </c>
      <c r="M337" s="252">
        <v>17385.73</v>
      </c>
      <c r="N337" s="252">
        <v>79461.48</v>
      </c>
      <c r="O337" s="252">
        <v>280748.81</v>
      </c>
      <c r="P337" s="252">
        <v>175358.17</v>
      </c>
      <c r="Q337" s="252">
        <v>468247.09</v>
      </c>
    </row>
    <row r="338" spans="1:18" x14ac:dyDescent="0.35">
      <c r="A338" s="415"/>
      <c r="B338" s="414">
        <v>2024</v>
      </c>
      <c r="C338" s="241" t="s">
        <v>76</v>
      </c>
      <c r="D338" s="242" t="s">
        <v>125</v>
      </c>
      <c r="E338" s="243">
        <v>3</v>
      </c>
      <c r="F338" s="244">
        <v>362286</v>
      </c>
      <c r="G338" s="244">
        <v>71840.28</v>
      </c>
      <c r="H338" s="244">
        <v>0</v>
      </c>
      <c r="I338" s="244">
        <v>29240</v>
      </c>
      <c r="J338" s="244">
        <v>0</v>
      </c>
      <c r="K338" s="244">
        <v>0</v>
      </c>
      <c r="L338" s="244">
        <v>63720</v>
      </c>
      <c r="M338" s="244">
        <v>0</v>
      </c>
      <c r="N338" s="244">
        <v>0</v>
      </c>
      <c r="O338" s="244">
        <v>45007.28</v>
      </c>
      <c r="P338" s="244">
        <v>0</v>
      </c>
      <c r="Q338" s="244">
        <v>109552.17</v>
      </c>
    </row>
    <row r="339" spans="1:18" ht="29" customHeight="1" x14ac:dyDescent="0.35">
      <c r="A339" s="415"/>
      <c r="B339" s="415"/>
      <c r="C339" s="245" t="s">
        <v>78</v>
      </c>
      <c r="D339" s="246" t="s">
        <v>20</v>
      </c>
      <c r="E339" s="247">
        <v>8</v>
      </c>
      <c r="F339" s="248">
        <v>559405.14</v>
      </c>
      <c r="G339" s="248">
        <v>94857.36</v>
      </c>
      <c r="H339" s="248">
        <v>0</v>
      </c>
      <c r="I339" s="248">
        <v>21630.03</v>
      </c>
      <c r="J339" s="248">
        <v>57714.15</v>
      </c>
      <c r="K339" s="248">
        <v>0</v>
      </c>
      <c r="L339" s="248">
        <v>0</v>
      </c>
      <c r="M339" s="248">
        <v>29137.5</v>
      </c>
      <c r="N339" s="248">
        <v>54900</v>
      </c>
      <c r="O339" s="248">
        <v>102852.52</v>
      </c>
      <c r="P339" s="248">
        <v>51866.9</v>
      </c>
      <c r="Q339" s="248">
        <v>168692.33</v>
      </c>
      <c r="R339" s="253"/>
    </row>
    <row r="340" spans="1:18" x14ac:dyDescent="0.35">
      <c r="A340" s="415"/>
      <c r="B340" s="415"/>
      <c r="C340" s="245" t="s">
        <v>79</v>
      </c>
      <c r="D340" s="246" t="s">
        <v>20</v>
      </c>
      <c r="E340" s="247">
        <v>7</v>
      </c>
      <c r="F340" s="248">
        <v>464002.34</v>
      </c>
      <c r="G340" s="248">
        <v>77998.89</v>
      </c>
      <c r="H340" s="248">
        <v>0</v>
      </c>
      <c r="I340" s="248">
        <v>0</v>
      </c>
      <c r="J340" s="248">
        <v>35600.11</v>
      </c>
      <c r="K340" s="248">
        <v>0</v>
      </c>
      <c r="L340" s="248">
        <v>0</v>
      </c>
      <c r="M340" s="248">
        <v>12412.5</v>
      </c>
      <c r="N340" s="248">
        <v>0</v>
      </c>
      <c r="O340" s="248">
        <v>81970.52</v>
      </c>
      <c r="P340" s="248">
        <v>38749.160000000003</v>
      </c>
      <c r="Q340" s="248">
        <v>134678.26999999999</v>
      </c>
      <c r="R340" s="253"/>
    </row>
    <row r="341" spans="1:18" x14ac:dyDescent="0.35">
      <c r="A341" s="415"/>
      <c r="B341" s="415"/>
      <c r="C341" s="245" t="s">
        <v>80</v>
      </c>
      <c r="D341" s="246" t="s">
        <v>20</v>
      </c>
      <c r="E341" s="247">
        <v>31</v>
      </c>
      <c r="F341" s="248">
        <v>2043500.44</v>
      </c>
      <c r="G341" s="248">
        <v>304273.17</v>
      </c>
      <c r="H341" s="248">
        <v>0</v>
      </c>
      <c r="I341" s="248">
        <v>15061.33</v>
      </c>
      <c r="J341" s="248">
        <v>139402.85999999999</v>
      </c>
      <c r="K341" s="248">
        <v>0</v>
      </c>
      <c r="L341" s="248">
        <v>0</v>
      </c>
      <c r="M341" s="248">
        <v>5970.6</v>
      </c>
      <c r="N341" s="248">
        <v>0</v>
      </c>
      <c r="O341" s="248">
        <v>404398.95</v>
      </c>
      <c r="P341" s="248">
        <v>193604.1</v>
      </c>
      <c r="Q341" s="248">
        <v>584642.37</v>
      </c>
      <c r="R341" s="253"/>
    </row>
    <row r="342" spans="1:18" ht="15" thickBot="1" x14ac:dyDescent="0.4">
      <c r="A342" s="415"/>
      <c r="B342" s="416"/>
      <c r="C342" s="249" t="s">
        <v>51</v>
      </c>
      <c r="D342" s="250" t="s">
        <v>20</v>
      </c>
      <c r="E342" s="251">
        <v>33</v>
      </c>
      <c r="F342" s="252">
        <v>1972197.25</v>
      </c>
      <c r="G342" s="252">
        <v>326062.44</v>
      </c>
      <c r="H342" s="252">
        <v>0</v>
      </c>
      <c r="I342" s="252">
        <v>0</v>
      </c>
      <c r="J342" s="252">
        <v>132699</v>
      </c>
      <c r="K342" s="252">
        <v>0</v>
      </c>
      <c r="L342" s="252">
        <v>0</v>
      </c>
      <c r="M342" s="252">
        <v>31415.9</v>
      </c>
      <c r="N342" s="252">
        <v>59213.58</v>
      </c>
      <c r="O342" s="252">
        <v>422796.61</v>
      </c>
      <c r="P342" s="252">
        <v>172219.95</v>
      </c>
      <c r="Q342" s="252">
        <v>576020.30000000005</v>
      </c>
      <c r="R342" s="253"/>
    </row>
    <row r="343" spans="1:18" x14ac:dyDescent="0.35">
      <c r="A343" s="415"/>
      <c r="B343" s="415">
        <v>2025</v>
      </c>
      <c r="C343" s="254" t="s">
        <v>76</v>
      </c>
      <c r="D343" s="255" t="s">
        <v>125</v>
      </c>
      <c r="E343" s="256">
        <v>3</v>
      </c>
      <c r="F343" s="257">
        <v>346200</v>
      </c>
      <c r="G343" s="257">
        <v>67790</v>
      </c>
      <c r="H343" s="257">
        <v>0</v>
      </c>
      <c r="I343" s="257">
        <v>28000</v>
      </c>
      <c r="J343" s="257">
        <v>0</v>
      </c>
      <c r="K343" s="257">
        <v>0</v>
      </c>
      <c r="L343" s="257">
        <v>81320</v>
      </c>
      <c r="M343" s="257">
        <v>13841.25</v>
      </c>
      <c r="N343" s="257">
        <v>0</v>
      </c>
      <c r="O343" s="257">
        <v>9898.59</v>
      </c>
      <c r="P343" s="257">
        <v>2226.9899999999998</v>
      </c>
      <c r="Q343" s="257">
        <v>88007.6</v>
      </c>
      <c r="R343" s="253"/>
    </row>
    <row r="344" spans="1:18" ht="26.5" customHeight="1" x14ac:dyDescent="0.35">
      <c r="A344" s="415"/>
      <c r="B344" s="415"/>
      <c r="C344" s="245" t="s">
        <v>78</v>
      </c>
      <c r="D344" s="246" t="s">
        <v>20</v>
      </c>
      <c r="E344" s="247">
        <v>7</v>
      </c>
      <c r="F344" s="248">
        <v>457873.52</v>
      </c>
      <c r="G344" s="248">
        <v>84687.18</v>
      </c>
      <c r="H344" s="248">
        <v>0</v>
      </c>
      <c r="I344" s="248">
        <v>18176.240000000002</v>
      </c>
      <c r="J344" s="248">
        <v>45406.99</v>
      </c>
      <c r="K344" s="248">
        <v>0</v>
      </c>
      <c r="L344" s="248">
        <v>0</v>
      </c>
      <c r="M344" s="248">
        <v>0</v>
      </c>
      <c r="N344" s="248">
        <v>0</v>
      </c>
      <c r="O344" s="258">
        <v>44858.33</v>
      </c>
      <c r="P344" s="258">
        <v>66470.679999999993</v>
      </c>
      <c r="Q344" s="258">
        <v>134390.54</v>
      </c>
      <c r="R344" s="253"/>
    </row>
    <row r="345" spans="1:18" x14ac:dyDescent="0.35">
      <c r="A345" s="415"/>
      <c r="B345" s="415"/>
      <c r="C345" s="245" t="s">
        <v>79</v>
      </c>
      <c r="D345" s="246" t="s">
        <v>20</v>
      </c>
      <c r="E345" s="247">
        <v>7</v>
      </c>
      <c r="F345" s="248">
        <v>425549.58</v>
      </c>
      <c r="G345" s="248">
        <v>73426.559999999998</v>
      </c>
      <c r="H345" s="248">
        <v>0</v>
      </c>
      <c r="I345" s="248">
        <v>0</v>
      </c>
      <c r="J345" s="248">
        <v>30728.53</v>
      </c>
      <c r="K345" s="248">
        <v>0</v>
      </c>
      <c r="L345" s="248">
        <v>0</v>
      </c>
      <c r="M345" s="248">
        <v>0</v>
      </c>
      <c r="N345" s="248">
        <v>0</v>
      </c>
      <c r="O345" s="248">
        <v>26655.55</v>
      </c>
      <c r="P345" s="248">
        <v>54540.65</v>
      </c>
      <c r="Q345" s="248">
        <v>117477.3</v>
      </c>
      <c r="R345" s="253"/>
    </row>
    <row r="346" spans="1:18" x14ac:dyDescent="0.35">
      <c r="A346" s="415"/>
      <c r="B346" s="415"/>
      <c r="C346" s="245" t="s">
        <v>80</v>
      </c>
      <c r="D346" s="246" t="s">
        <v>20</v>
      </c>
      <c r="E346" s="247">
        <v>29</v>
      </c>
      <c r="F346" s="248">
        <v>1733100.11</v>
      </c>
      <c r="G346" s="248">
        <v>255305.65</v>
      </c>
      <c r="H346" s="248">
        <v>0</v>
      </c>
      <c r="I346" s="248">
        <v>14085.49</v>
      </c>
      <c r="J346" s="248">
        <v>120783.19</v>
      </c>
      <c r="K346" s="248">
        <v>0</v>
      </c>
      <c r="L346" s="248">
        <v>0</v>
      </c>
      <c r="M346" s="248">
        <v>51675</v>
      </c>
      <c r="N346" s="248">
        <v>0</v>
      </c>
      <c r="O346" s="248">
        <v>154179.16</v>
      </c>
      <c r="P346" s="248">
        <v>218254.03</v>
      </c>
      <c r="Q346" s="248">
        <v>469828.71</v>
      </c>
      <c r="R346" s="253"/>
    </row>
    <row r="347" spans="1:18" ht="15" thickBot="1" x14ac:dyDescent="0.4">
      <c r="A347" s="416"/>
      <c r="B347" s="416"/>
      <c r="C347" s="249" t="s">
        <v>51</v>
      </c>
      <c r="D347" s="250" t="s">
        <v>20</v>
      </c>
      <c r="E347" s="251">
        <v>31</v>
      </c>
      <c r="F347" s="259">
        <v>1590918.37</v>
      </c>
      <c r="G347" s="259">
        <v>285150.12</v>
      </c>
      <c r="H347" s="252">
        <v>0</v>
      </c>
      <c r="I347" s="252">
        <v>0</v>
      </c>
      <c r="J347" s="252">
        <v>10753.62</v>
      </c>
      <c r="K347" s="252">
        <v>0</v>
      </c>
      <c r="L347" s="252">
        <v>0</v>
      </c>
      <c r="M347" s="260">
        <v>21701.1</v>
      </c>
      <c r="N347" s="252">
        <v>0</v>
      </c>
      <c r="O347" s="252">
        <v>183850.83</v>
      </c>
      <c r="P347" s="252">
        <v>216698.72</v>
      </c>
      <c r="Q347" s="252">
        <v>448285.55</v>
      </c>
      <c r="R347" s="253"/>
    </row>
    <row r="348" spans="1:18" x14ac:dyDescent="0.35">
      <c r="A348" s="417" t="s">
        <v>400</v>
      </c>
      <c r="B348" s="417">
        <v>2020</v>
      </c>
      <c r="C348" s="33" t="s">
        <v>76</v>
      </c>
      <c r="D348" s="33" t="s">
        <v>20</v>
      </c>
      <c r="E348" s="96">
        <v>2</v>
      </c>
      <c r="F348" s="96">
        <v>162530</v>
      </c>
      <c r="G348" s="96">
        <v>32968</v>
      </c>
      <c r="H348" s="96"/>
      <c r="I348" s="96"/>
      <c r="J348" s="96">
        <v>24739.23</v>
      </c>
      <c r="K348" s="96"/>
      <c r="L348" s="96"/>
      <c r="M348" s="96">
        <v>44895</v>
      </c>
      <c r="N348" s="96"/>
      <c r="O348" s="96">
        <v>1993.32</v>
      </c>
      <c r="P348" s="96"/>
      <c r="Q348" s="96">
        <v>41766.94</v>
      </c>
    </row>
    <row r="349" spans="1:18" ht="26.5" customHeight="1" x14ac:dyDescent="0.35">
      <c r="A349" s="395"/>
      <c r="B349" s="395"/>
      <c r="C349" s="34" t="s">
        <v>78</v>
      </c>
      <c r="D349" s="34" t="s">
        <v>20</v>
      </c>
      <c r="E349" s="97">
        <v>16</v>
      </c>
      <c r="F349" s="97">
        <v>812975.22</v>
      </c>
      <c r="G349" s="97">
        <v>144226.57999999999</v>
      </c>
      <c r="H349" s="97"/>
      <c r="I349" s="97"/>
      <c r="J349" s="97">
        <v>223431.74</v>
      </c>
      <c r="K349" s="97"/>
      <c r="L349" s="97"/>
      <c r="M349" s="97">
        <v>20199.810000000001</v>
      </c>
      <c r="N349" s="97">
        <v>32562.3</v>
      </c>
      <c r="O349" s="97">
        <v>36079.699999999997</v>
      </c>
      <c r="P349" s="97">
        <v>71346.080000000002</v>
      </c>
      <c r="Q349" s="97">
        <v>248731.71</v>
      </c>
    </row>
    <row r="350" spans="1:18" x14ac:dyDescent="0.35">
      <c r="A350" s="395"/>
      <c r="B350" s="395"/>
      <c r="C350" s="34" t="s">
        <v>79</v>
      </c>
      <c r="D350" s="34" t="s">
        <v>20</v>
      </c>
      <c r="E350" s="97">
        <v>4</v>
      </c>
      <c r="F350" s="97">
        <v>131485.32999999999</v>
      </c>
      <c r="G350" s="97">
        <v>23507.1</v>
      </c>
      <c r="H350" s="97"/>
      <c r="I350" s="97"/>
      <c r="J350" s="97">
        <v>43153.56</v>
      </c>
      <c r="K350" s="97"/>
      <c r="L350" s="97"/>
      <c r="M350" s="97">
        <v>6426.9</v>
      </c>
      <c r="N350" s="97"/>
      <c r="O350" s="97">
        <v>3022.96</v>
      </c>
      <c r="P350" s="97">
        <v>11104.37</v>
      </c>
      <c r="Q350" s="97">
        <v>41016.54</v>
      </c>
    </row>
    <row r="351" spans="1:18" x14ac:dyDescent="0.35">
      <c r="A351" s="395"/>
      <c r="B351" s="395"/>
      <c r="C351" s="34" t="s">
        <v>80</v>
      </c>
      <c r="D351" s="34" t="s">
        <v>20</v>
      </c>
      <c r="E351" s="97">
        <v>57</v>
      </c>
      <c r="F351" s="97">
        <v>2037020.39</v>
      </c>
      <c r="G351" s="97">
        <v>370151.27</v>
      </c>
      <c r="H351" s="97"/>
      <c r="I351" s="97"/>
      <c r="J351" s="97">
        <v>633231.65</v>
      </c>
      <c r="K351" s="97"/>
      <c r="L351" s="97"/>
      <c r="M351" s="97">
        <v>32452.9</v>
      </c>
      <c r="N351" s="97">
        <v>61194.32</v>
      </c>
      <c r="O351" s="97">
        <v>91055.94</v>
      </c>
      <c r="P351" s="97">
        <v>230005.2</v>
      </c>
      <c r="Q351" s="97">
        <v>641793.71</v>
      </c>
    </row>
    <row r="352" spans="1:18" x14ac:dyDescent="0.35">
      <c r="A352" s="395"/>
      <c r="B352" s="395"/>
      <c r="C352" s="34" t="s">
        <v>103</v>
      </c>
      <c r="D352" s="34" t="s">
        <v>20</v>
      </c>
      <c r="E352" s="97">
        <v>19</v>
      </c>
      <c r="F352" s="97">
        <v>645368.01</v>
      </c>
      <c r="G352" s="97">
        <v>111536.71</v>
      </c>
      <c r="H352" s="97"/>
      <c r="I352" s="97"/>
      <c r="J352" s="97">
        <v>222923.82</v>
      </c>
      <c r="K352" s="97"/>
      <c r="L352" s="97"/>
      <c r="M352" s="97">
        <v>8681.52</v>
      </c>
      <c r="N352" s="97"/>
      <c r="O352" s="97">
        <v>13110.35</v>
      </c>
      <c r="P352" s="97">
        <v>68639.14</v>
      </c>
      <c r="Q352" s="97">
        <v>201103.31</v>
      </c>
    </row>
    <row r="353" spans="1:17" ht="15" thickBot="1" x14ac:dyDescent="0.4">
      <c r="A353" s="395"/>
      <c r="B353" s="418"/>
      <c r="C353" s="35" t="s">
        <v>51</v>
      </c>
      <c r="D353" s="35" t="s">
        <v>20</v>
      </c>
      <c r="E353" s="98">
        <v>10</v>
      </c>
      <c r="F353" s="98">
        <v>317820.26</v>
      </c>
      <c r="G353" s="98">
        <v>65720</v>
      </c>
      <c r="H353" s="98"/>
      <c r="I353" s="98"/>
      <c r="J353" s="98">
        <v>120153.77</v>
      </c>
      <c r="K353" s="98"/>
      <c r="L353" s="98"/>
      <c r="M353" s="98">
        <v>24473.46</v>
      </c>
      <c r="N353" s="98"/>
      <c r="O353" s="98">
        <v>19552.21</v>
      </c>
      <c r="P353" s="98">
        <v>35372.959999999999</v>
      </c>
      <c r="Q353" s="98">
        <v>104399.06</v>
      </c>
    </row>
    <row r="354" spans="1:17" x14ac:dyDescent="0.35">
      <c r="A354" s="395"/>
      <c r="B354" s="417">
        <v>2021</v>
      </c>
      <c r="C354" s="33" t="s">
        <v>76</v>
      </c>
      <c r="D354" s="33" t="s">
        <v>20</v>
      </c>
      <c r="E354" s="96">
        <v>3</v>
      </c>
      <c r="F354" s="96">
        <v>257407.37</v>
      </c>
      <c r="G354" s="96">
        <v>53457.47</v>
      </c>
      <c r="H354" s="96"/>
      <c r="I354" s="96"/>
      <c r="J354" s="96">
        <v>30630.16</v>
      </c>
      <c r="K354" s="96"/>
      <c r="L354" s="96">
        <v>18742.38</v>
      </c>
      <c r="M354" s="96">
        <v>10200</v>
      </c>
      <c r="N354" s="96"/>
      <c r="O354" s="96">
        <v>3931.63</v>
      </c>
      <c r="P354" s="96">
        <v>11660.78</v>
      </c>
      <c r="Q354" s="96">
        <v>75889.25</v>
      </c>
    </row>
    <row r="355" spans="1:17" ht="28" customHeight="1" x14ac:dyDescent="0.35">
      <c r="A355" s="395"/>
      <c r="B355" s="395"/>
      <c r="C355" s="34" t="s">
        <v>78</v>
      </c>
      <c r="D355" s="34" t="s">
        <v>20</v>
      </c>
      <c r="E355" s="97">
        <v>15</v>
      </c>
      <c r="F355" s="97">
        <v>770065.99</v>
      </c>
      <c r="G355" s="97">
        <v>138717.66</v>
      </c>
      <c r="H355" s="97"/>
      <c r="I355" s="97"/>
      <c r="J355" s="97">
        <v>144443.46</v>
      </c>
      <c r="K355" s="97"/>
      <c r="L355" s="97">
        <v>19519.84</v>
      </c>
      <c r="M355" s="97">
        <v>5215.05</v>
      </c>
      <c r="N355" s="97"/>
      <c r="O355" s="97">
        <v>18634.939999999999</v>
      </c>
      <c r="P355" s="97">
        <v>78214.7</v>
      </c>
      <c r="Q355" s="97">
        <v>230030.6</v>
      </c>
    </row>
    <row r="356" spans="1:17" x14ac:dyDescent="0.35">
      <c r="A356" s="395"/>
      <c r="B356" s="395"/>
      <c r="C356" s="34" t="s">
        <v>79</v>
      </c>
      <c r="D356" s="34" t="s">
        <v>20</v>
      </c>
      <c r="E356" s="97">
        <v>4</v>
      </c>
      <c r="F356" s="97">
        <v>157083.67000000001</v>
      </c>
      <c r="G356" s="97">
        <v>27366.5</v>
      </c>
      <c r="H356" s="97"/>
      <c r="I356" s="97"/>
      <c r="J356" s="97">
        <v>31771.06</v>
      </c>
      <c r="K356" s="97"/>
      <c r="L356" s="97"/>
      <c r="M356" s="97"/>
      <c r="N356" s="97"/>
      <c r="O356" s="97">
        <v>3132.85</v>
      </c>
      <c r="P356" s="97">
        <v>16786.14</v>
      </c>
      <c r="Q356" s="97">
        <v>46615.53</v>
      </c>
    </row>
    <row r="357" spans="1:17" x14ac:dyDescent="0.35">
      <c r="A357" s="395"/>
      <c r="B357" s="395"/>
      <c r="C357" s="34" t="s">
        <v>80</v>
      </c>
      <c r="D357" s="34" t="s">
        <v>20</v>
      </c>
      <c r="E357" s="97">
        <v>55</v>
      </c>
      <c r="F357" s="97">
        <v>2190288</v>
      </c>
      <c r="G357" s="97">
        <v>352546.1</v>
      </c>
      <c r="H357" s="97"/>
      <c r="I357" s="97"/>
      <c r="J357" s="97">
        <v>447426.58</v>
      </c>
      <c r="K357" s="97"/>
      <c r="L357" s="97"/>
      <c r="M357" s="97">
        <v>82367.55</v>
      </c>
      <c r="N357" s="97">
        <v>76213.02</v>
      </c>
      <c r="O357" s="97">
        <v>73446.67</v>
      </c>
      <c r="P357" s="97">
        <v>245155.76</v>
      </c>
      <c r="Q357" s="97">
        <v>642826.59</v>
      </c>
    </row>
    <row r="358" spans="1:17" x14ac:dyDescent="0.35">
      <c r="A358" s="395"/>
      <c r="B358" s="395"/>
      <c r="C358" s="34" t="s">
        <v>103</v>
      </c>
      <c r="D358" s="34" t="s">
        <v>20</v>
      </c>
      <c r="E358" s="97">
        <v>18</v>
      </c>
      <c r="F358" s="97">
        <v>726879.94</v>
      </c>
      <c r="G358" s="97">
        <v>125034.98</v>
      </c>
      <c r="H358" s="97"/>
      <c r="I358" s="97"/>
      <c r="J358" s="97">
        <v>159034.89000000001</v>
      </c>
      <c r="K358" s="97"/>
      <c r="L358" s="97"/>
      <c r="M358" s="97">
        <v>20027.55</v>
      </c>
      <c r="N358" s="97">
        <v>40055.1</v>
      </c>
      <c r="O358" s="97">
        <v>34278.120000000003</v>
      </c>
      <c r="P358" s="97">
        <v>84250.45</v>
      </c>
      <c r="Q358" s="97">
        <v>211610.85</v>
      </c>
    </row>
    <row r="359" spans="1:17" ht="15" thickBot="1" x14ac:dyDescent="0.4">
      <c r="A359" s="395"/>
      <c r="B359" s="418"/>
      <c r="C359" s="35" t="s">
        <v>51</v>
      </c>
      <c r="D359" s="35" t="s">
        <v>20</v>
      </c>
      <c r="E359" s="98">
        <v>9</v>
      </c>
      <c r="F359" s="98">
        <v>283768.34000000003</v>
      </c>
      <c r="G359" s="98">
        <v>64182.8</v>
      </c>
      <c r="H359" s="98"/>
      <c r="I359" s="98"/>
      <c r="J359" s="98">
        <v>69887</v>
      </c>
      <c r="K359" s="98"/>
      <c r="L359" s="98"/>
      <c r="M359" s="98"/>
      <c r="N359" s="98"/>
      <c r="O359" s="98">
        <v>20601.59</v>
      </c>
      <c r="P359" s="98">
        <v>42388.45</v>
      </c>
      <c r="Q359" s="98">
        <v>86347.78</v>
      </c>
    </row>
    <row r="360" spans="1:17" x14ac:dyDescent="0.35">
      <c r="A360" s="395"/>
      <c r="B360" s="417">
        <v>2022</v>
      </c>
      <c r="C360" s="33" t="s">
        <v>76</v>
      </c>
      <c r="D360" s="33" t="s">
        <v>20</v>
      </c>
      <c r="E360" s="96">
        <v>3</v>
      </c>
      <c r="F360" s="96">
        <v>345900</v>
      </c>
      <c r="G360" s="96">
        <v>69600</v>
      </c>
      <c r="H360" s="96"/>
      <c r="I360" s="96"/>
      <c r="J360" s="96">
        <v>31491.64</v>
      </c>
      <c r="K360" s="96"/>
      <c r="L360" s="96"/>
      <c r="M360" s="96">
        <v>58830.33</v>
      </c>
      <c r="N360" s="96"/>
      <c r="O360" s="96">
        <v>1800.54</v>
      </c>
      <c r="P360" s="96">
        <v>1965.37</v>
      </c>
      <c r="Q360" s="96">
        <v>101773.09</v>
      </c>
    </row>
    <row r="361" spans="1:17" ht="29.5" customHeight="1" x14ac:dyDescent="0.35">
      <c r="A361" s="395"/>
      <c r="B361" s="395"/>
      <c r="C361" s="34" t="s">
        <v>78</v>
      </c>
      <c r="D361" s="34" t="s">
        <v>20</v>
      </c>
      <c r="E361" s="97">
        <v>15</v>
      </c>
      <c r="F361" s="97">
        <v>1030366.36</v>
      </c>
      <c r="G361" s="97">
        <v>180316.3</v>
      </c>
      <c r="H361" s="97"/>
      <c r="I361" s="97"/>
      <c r="J361" s="97">
        <v>223619.58</v>
      </c>
      <c r="K361" s="97"/>
      <c r="L361" s="97">
        <v>29754.959999999999</v>
      </c>
      <c r="M361" s="97">
        <v>58281.69</v>
      </c>
      <c r="N361" s="97"/>
      <c r="O361" s="97">
        <v>18380.560000000001</v>
      </c>
      <c r="P361" s="97">
        <v>81440.86</v>
      </c>
      <c r="Q361" s="97">
        <v>309987.69</v>
      </c>
    </row>
    <row r="362" spans="1:17" x14ac:dyDescent="0.35">
      <c r="A362" s="395"/>
      <c r="B362" s="395"/>
      <c r="C362" s="34" t="s">
        <v>79</v>
      </c>
      <c r="D362" s="34" t="s">
        <v>20</v>
      </c>
      <c r="E362" s="97">
        <v>4</v>
      </c>
      <c r="F362" s="97">
        <v>131365</v>
      </c>
      <c r="G362" s="97">
        <v>23704.1</v>
      </c>
      <c r="H362" s="97"/>
      <c r="I362" s="97"/>
      <c r="J362" s="97">
        <v>25020.99</v>
      </c>
      <c r="K362" s="97"/>
      <c r="L362" s="97"/>
      <c r="M362" s="97"/>
      <c r="N362" s="97"/>
      <c r="O362" s="97">
        <v>5466.33</v>
      </c>
      <c r="P362" s="97">
        <v>18350.28</v>
      </c>
      <c r="Q362" s="97">
        <v>39186.410000000003</v>
      </c>
    </row>
    <row r="363" spans="1:17" x14ac:dyDescent="0.35">
      <c r="A363" s="395"/>
      <c r="B363" s="395"/>
      <c r="C363" s="34" t="s">
        <v>80</v>
      </c>
      <c r="D363" s="34" t="s">
        <v>20</v>
      </c>
      <c r="E363" s="97">
        <v>54</v>
      </c>
      <c r="F363" s="97">
        <v>2781380.67</v>
      </c>
      <c r="G363" s="97">
        <v>439145.21</v>
      </c>
      <c r="H363" s="97"/>
      <c r="I363" s="97"/>
      <c r="J363" s="97">
        <v>664797.66</v>
      </c>
      <c r="K363" s="97"/>
      <c r="L363" s="97"/>
      <c r="M363" s="97">
        <v>19781.77</v>
      </c>
      <c r="N363" s="97"/>
      <c r="O363" s="97">
        <v>66795.740000000005</v>
      </c>
      <c r="P363" s="97">
        <v>241363.1</v>
      </c>
      <c r="Q363" s="97">
        <v>828548.6</v>
      </c>
    </row>
    <row r="364" spans="1:17" x14ac:dyDescent="0.35">
      <c r="A364" s="395"/>
      <c r="B364" s="395"/>
      <c r="C364" s="34" t="s">
        <v>103</v>
      </c>
      <c r="D364" s="34" t="s">
        <v>20</v>
      </c>
      <c r="E364" s="97">
        <v>19</v>
      </c>
      <c r="F364" s="97">
        <v>861429.5</v>
      </c>
      <c r="G364" s="97">
        <v>153842.07</v>
      </c>
      <c r="H364" s="97"/>
      <c r="I364" s="97"/>
      <c r="J364" s="97">
        <v>235524.2</v>
      </c>
      <c r="K364" s="97"/>
      <c r="L364" s="97"/>
      <c r="M364" s="97"/>
      <c r="N364" s="97"/>
      <c r="O364" s="97">
        <v>40795.160000000003</v>
      </c>
      <c r="P364" s="97">
        <v>85139.3</v>
      </c>
      <c r="Q364" s="97">
        <v>256812.27</v>
      </c>
    </row>
    <row r="365" spans="1:17" ht="15" thickBot="1" x14ac:dyDescent="0.4">
      <c r="A365" s="395"/>
      <c r="B365" s="418"/>
      <c r="C365" s="35" t="s">
        <v>51</v>
      </c>
      <c r="D365" s="35" t="s">
        <v>20</v>
      </c>
      <c r="E365" s="98">
        <v>9</v>
      </c>
      <c r="F365" s="98">
        <v>363293.23</v>
      </c>
      <c r="G365" s="98">
        <v>83056.58</v>
      </c>
      <c r="H365" s="98"/>
      <c r="I365" s="98"/>
      <c r="J365" s="98">
        <v>96613.3</v>
      </c>
      <c r="K365" s="98"/>
      <c r="L365" s="98"/>
      <c r="M365" s="98">
        <v>8808.42</v>
      </c>
      <c r="N365" s="98">
        <v>33925.14</v>
      </c>
      <c r="O365" s="98">
        <v>24153.99</v>
      </c>
      <c r="P365" s="98">
        <v>38380.239999999998</v>
      </c>
      <c r="Q365" s="98">
        <v>110312.81</v>
      </c>
    </row>
    <row r="366" spans="1:17" x14ac:dyDescent="0.35">
      <c r="A366" s="395"/>
      <c r="B366" s="417">
        <v>2023</v>
      </c>
      <c r="C366" s="33" t="s">
        <v>76</v>
      </c>
      <c r="D366" s="33" t="s">
        <v>20</v>
      </c>
      <c r="E366" s="96">
        <v>3</v>
      </c>
      <c r="F366" s="96">
        <v>360771.6</v>
      </c>
      <c r="G366" s="96">
        <v>75369.600000000006</v>
      </c>
      <c r="H366" s="96"/>
      <c r="I366" s="96"/>
      <c r="J366" s="96">
        <v>28866.58</v>
      </c>
      <c r="K366" s="96"/>
      <c r="L366" s="96">
        <v>101363</v>
      </c>
      <c r="M366" s="96"/>
      <c r="N366" s="96"/>
      <c r="O366" s="96">
        <v>11025.31</v>
      </c>
      <c r="P366" s="96"/>
      <c r="Q366" s="96">
        <v>114639.57</v>
      </c>
    </row>
    <row r="367" spans="1:17" ht="29.5" customHeight="1" x14ac:dyDescent="0.35">
      <c r="A367" s="395"/>
      <c r="B367" s="395"/>
      <c r="C367" s="34" t="s">
        <v>78</v>
      </c>
      <c r="D367" s="34" t="s">
        <v>20</v>
      </c>
      <c r="E367" s="97">
        <v>23</v>
      </c>
      <c r="F367" s="97">
        <v>1626314.28</v>
      </c>
      <c r="G367" s="97">
        <v>301827.57</v>
      </c>
      <c r="H367" s="97"/>
      <c r="I367" s="97"/>
      <c r="J367" s="97">
        <v>270545.07</v>
      </c>
      <c r="K367" s="97"/>
      <c r="L367" s="97">
        <v>53541</v>
      </c>
      <c r="M367" s="97">
        <v>71681.52</v>
      </c>
      <c r="N367" s="97"/>
      <c r="O367" s="97">
        <v>33862.300000000003</v>
      </c>
      <c r="P367" s="97">
        <v>168974.93</v>
      </c>
      <c r="Q367" s="97">
        <v>483770.62</v>
      </c>
    </row>
    <row r="368" spans="1:17" x14ac:dyDescent="0.35">
      <c r="A368" s="395"/>
      <c r="B368" s="395"/>
      <c r="C368" s="34" t="s">
        <v>79</v>
      </c>
      <c r="D368" s="34" t="s">
        <v>20</v>
      </c>
      <c r="E368" s="97">
        <v>5</v>
      </c>
      <c r="F368" s="97">
        <v>260891.6</v>
      </c>
      <c r="G368" s="97">
        <v>41250.449999999997</v>
      </c>
      <c r="H368" s="97"/>
      <c r="I368" s="97"/>
      <c r="J368" s="97">
        <v>44423.17</v>
      </c>
      <c r="K368" s="97"/>
      <c r="L368" s="97">
        <v>4484</v>
      </c>
      <c r="M368" s="97"/>
      <c r="N368" s="97"/>
      <c r="O368" s="97">
        <v>7582.09</v>
      </c>
      <c r="P368" s="97">
        <v>19753.099999999999</v>
      </c>
      <c r="Q368" s="97">
        <v>72022.45</v>
      </c>
    </row>
    <row r="369" spans="1:17" x14ac:dyDescent="0.35">
      <c r="A369" s="395"/>
      <c r="B369" s="395"/>
      <c r="C369" s="34" t="s">
        <v>80</v>
      </c>
      <c r="D369" s="34" t="s">
        <v>20</v>
      </c>
      <c r="E369" s="97">
        <v>47</v>
      </c>
      <c r="F369" s="97">
        <v>2440600.88</v>
      </c>
      <c r="G369" s="97">
        <v>372764.02</v>
      </c>
      <c r="H369" s="97"/>
      <c r="I369" s="97"/>
      <c r="J369" s="97">
        <v>425994.73</v>
      </c>
      <c r="K369" s="97"/>
      <c r="L369" s="97">
        <v>50445</v>
      </c>
      <c r="M369" s="97">
        <v>144962.74</v>
      </c>
      <c r="N369" s="97">
        <v>98880.72</v>
      </c>
      <c r="O369" s="97">
        <v>93950.75</v>
      </c>
      <c r="P369" s="97">
        <v>269362.05</v>
      </c>
      <c r="Q369" s="97">
        <v>716028.04</v>
      </c>
    </row>
    <row r="370" spans="1:17" x14ac:dyDescent="0.35">
      <c r="A370" s="395"/>
      <c r="B370" s="395"/>
      <c r="C370" s="34" t="s">
        <v>103</v>
      </c>
      <c r="D370" s="34" t="s">
        <v>20</v>
      </c>
      <c r="E370" s="97">
        <v>20</v>
      </c>
      <c r="F370" s="97">
        <v>1037546.73</v>
      </c>
      <c r="G370" s="97">
        <v>167726.54999999999</v>
      </c>
      <c r="H370" s="97"/>
      <c r="I370" s="97"/>
      <c r="J370" s="97">
        <v>184326.35</v>
      </c>
      <c r="K370" s="97"/>
      <c r="L370" s="97">
        <v>20178</v>
      </c>
      <c r="M370" s="97">
        <v>24966.81</v>
      </c>
      <c r="N370" s="97">
        <v>42170.76</v>
      </c>
      <c r="O370" s="97">
        <v>23126.63</v>
      </c>
      <c r="P370" s="97">
        <v>97317.93</v>
      </c>
      <c r="Q370" s="97">
        <v>296220.71000000002</v>
      </c>
    </row>
    <row r="371" spans="1:17" ht="15" thickBot="1" x14ac:dyDescent="0.4">
      <c r="A371" s="395"/>
      <c r="B371" s="418"/>
      <c r="C371" s="35" t="s">
        <v>51</v>
      </c>
      <c r="D371" s="35" t="s">
        <v>20</v>
      </c>
      <c r="E371" s="98">
        <v>7</v>
      </c>
      <c r="F371" s="98">
        <v>342265.33</v>
      </c>
      <c r="G371" s="98">
        <v>72543.95</v>
      </c>
      <c r="H371" s="98"/>
      <c r="I371" s="98"/>
      <c r="J371" s="98">
        <v>65781.27</v>
      </c>
      <c r="K371" s="98"/>
      <c r="L371" s="98">
        <v>7847</v>
      </c>
      <c r="M371" s="98">
        <v>23401.31</v>
      </c>
      <c r="N371" s="98">
        <v>34879.94</v>
      </c>
      <c r="O371" s="98">
        <v>19712.18</v>
      </c>
      <c r="P371" s="98">
        <v>38333.120000000003</v>
      </c>
      <c r="Q371" s="98">
        <v>101379.2</v>
      </c>
    </row>
    <row r="372" spans="1:17" x14ac:dyDescent="0.35">
      <c r="A372" s="395"/>
      <c r="B372" s="417">
        <v>2024</v>
      </c>
      <c r="C372" s="33" t="s">
        <v>76</v>
      </c>
      <c r="D372" s="33" t="s">
        <v>20</v>
      </c>
      <c r="E372" s="96">
        <v>3</v>
      </c>
      <c r="F372" s="96">
        <v>373046.8</v>
      </c>
      <c r="G372" s="96">
        <v>82089.600000000006</v>
      </c>
      <c r="H372" s="96"/>
      <c r="I372" s="96">
        <v>25720</v>
      </c>
      <c r="J372" s="96">
        <v>50351.78</v>
      </c>
      <c r="K372" s="96"/>
      <c r="L372" s="96">
        <v>118760</v>
      </c>
      <c r="M372" s="96">
        <v>28304.22</v>
      </c>
      <c r="N372" s="96"/>
      <c r="O372" s="96">
        <v>14308.08</v>
      </c>
      <c r="P372" s="96"/>
      <c r="Q372" s="96">
        <v>130559.82</v>
      </c>
    </row>
    <row r="373" spans="1:17" ht="30.5" customHeight="1" x14ac:dyDescent="0.35">
      <c r="A373" s="395"/>
      <c r="B373" s="395"/>
      <c r="C373" s="34" t="s">
        <v>78</v>
      </c>
      <c r="D373" s="34" t="s">
        <v>20</v>
      </c>
      <c r="E373" s="97">
        <v>25</v>
      </c>
      <c r="F373" s="97">
        <v>1782214.94</v>
      </c>
      <c r="G373" s="97">
        <v>316903.21999999997</v>
      </c>
      <c r="H373" s="97"/>
      <c r="I373" s="97">
        <v>64058.33</v>
      </c>
      <c r="J373" s="97">
        <v>380630.95</v>
      </c>
      <c r="K373" s="97"/>
      <c r="L373" s="97"/>
      <c r="M373" s="97">
        <v>14221.22</v>
      </c>
      <c r="N373" s="97">
        <v>39693.75</v>
      </c>
      <c r="O373" s="97">
        <v>34469.919999999998</v>
      </c>
      <c r="P373" s="97">
        <v>180096.13</v>
      </c>
      <c r="Q373" s="97">
        <v>541872.96</v>
      </c>
    </row>
    <row r="374" spans="1:17" x14ac:dyDescent="0.35">
      <c r="A374" s="395"/>
      <c r="B374" s="395"/>
      <c r="C374" s="34" t="s">
        <v>79</v>
      </c>
      <c r="D374" s="34" t="s">
        <v>20</v>
      </c>
      <c r="E374" s="97">
        <v>5</v>
      </c>
      <c r="F374" s="97">
        <v>308585.7</v>
      </c>
      <c r="G374" s="97">
        <v>51385.11</v>
      </c>
      <c r="H374" s="97"/>
      <c r="I374" s="97"/>
      <c r="J374" s="97">
        <v>68393.11</v>
      </c>
      <c r="K374" s="97"/>
      <c r="L374" s="97"/>
      <c r="M374" s="97"/>
      <c r="N374" s="97"/>
      <c r="O374" s="97">
        <v>9275.14</v>
      </c>
      <c r="P374" s="97">
        <v>29252.84</v>
      </c>
      <c r="Q374" s="97">
        <v>88470.95</v>
      </c>
    </row>
    <row r="375" spans="1:17" x14ac:dyDescent="0.35">
      <c r="A375" s="395"/>
      <c r="B375" s="395"/>
      <c r="C375" s="34" t="s">
        <v>80</v>
      </c>
      <c r="D375" s="34" t="s">
        <v>20</v>
      </c>
      <c r="E375" s="97">
        <v>47</v>
      </c>
      <c r="F375" s="97">
        <v>2923086.67</v>
      </c>
      <c r="G375" s="97">
        <v>454938.63</v>
      </c>
      <c r="H375" s="97"/>
      <c r="I375" s="97">
        <v>3506.66</v>
      </c>
      <c r="J375" s="97">
        <v>624632.74</v>
      </c>
      <c r="K375" s="97">
        <v>1200</v>
      </c>
      <c r="L375" s="97"/>
      <c r="M375" s="97">
        <v>90881.83</v>
      </c>
      <c r="N375" s="97">
        <v>143581.56</v>
      </c>
      <c r="O375" s="97">
        <v>84400.83</v>
      </c>
      <c r="P375" s="97">
        <v>273180.07</v>
      </c>
      <c r="Q375" s="97">
        <v>862209.68</v>
      </c>
    </row>
    <row r="376" spans="1:17" x14ac:dyDescent="0.35">
      <c r="A376" s="395"/>
      <c r="B376" s="395"/>
      <c r="C376" s="34" t="s">
        <v>103</v>
      </c>
      <c r="D376" s="34" t="s">
        <v>20</v>
      </c>
      <c r="E376" s="97">
        <v>18</v>
      </c>
      <c r="F376" s="97">
        <v>1253945.54</v>
      </c>
      <c r="G376" s="97">
        <v>208766.04</v>
      </c>
      <c r="H376" s="97"/>
      <c r="I376" s="97">
        <v>5160</v>
      </c>
      <c r="J376" s="97">
        <v>282139.7</v>
      </c>
      <c r="K376" s="97"/>
      <c r="L376" s="97"/>
      <c r="M376" s="97">
        <v>75219.789999999994</v>
      </c>
      <c r="N376" s="97"/>
      <c r="O376" s="97">
        <v>22273.47</v>
      </c>
      <c r="P376" s="97">
        <v>111815.98</v>
      </c>
      <c r="Q376" s="97">
        <v>363593.45</v>
      </c>
    </row>
    <row r="377" spans="1:17" ht="15" thickBot="1" x14ac:dyDescent="0.4">
      <c r="A377" s="395"/>
      <c r="B377" s="418"/>
      <c r="C377" s="35" t="s">
        <v>51</v>
      </c>
      <c r="D377" s="35" t="s">
        <v>20</v>
      </c>
      <c r="E377" s="98">
        <v>6</v>
      </c>
      <c r="F377" s="98">
        <v>280436.19</v>
      </c>
      <c r="G377" s="98">
        <v>69286.94</v>
      </c>
      <c r="H377" s="98"/>
      <c r="I377" s="98"/>
      <c r="J377" s="98">
        <v>73413.91</v>
      </c>
      <c r="K377" s="98"/>
      <c r="L377" s="98"/>
      <c r="M377" s="98">
        <v>15268.22</v>
      </c>
      <c r="N377" s="98"/>
      <c r="O377" s="98">
        <v>16338.96</v>
      </c>
      <c r="P377" s="98">
        <v>35788.26</v>
      </c>
      <c r="Q377" s="98">
        <v>87200.33</v>
      </c>
    </row>
    <row r="378" spans="1:17" x14ac:dyDescent="0.35">
      <c r="A378" s="395"/>
      <c r="B378" s="417">
        <v>2025</v>
      </c>
      <c r="C378" s="33" t="s">
        <v>76</v>
      </c>
      <c r="D378" s="33" t="s">
        <v>20</v>
      </c>
      <c r="E378" s="96">
        <v>3</v>
      </c>
      <c r="F378" s="96"/>
      <c r="G378" s="96">
        <v>71140</v>
      </c>
      <c r="H378" s="96"/>
      <c r="I378" s="96">
        <v>23920</v>
      </c>
      <c r="J378" s="96">
        <v>18892.77</v>
      </c>
      <c r="K378" s="96"/>
      <c r="L378" s="96"/>
      <c r="M378" s="96">
        <v>44848.83</v>
      </c>
      <c r="N378" s="96"/>
      <c r="O378" s="96">
        <v>1328.88</v>
      </c>
      <c r="P378" s="96"/>
      <c r="Q378" s="96">
        <v>91175.64</v>
      </c>
    </row>
    <row r="379" spans="1:17" ht="29.5" customHeight="1" x14ac:dyDescent="0.35">
      <c r="A379" s="395"/>
      <c r="B379" s="395"/>
      <c r="C379" s="34" t="s">
        <v>78</v>
      </c>
      <c r="D379" s="34" t="s">
        <v>20</v>
      </c>
      <c r="E379" s="97">
        <v>27</v>
      </c>
      <c r="F379" s="97"/>
      <c r="G379" s="97">
        <v>301971.28999999998</v>
      </c>
      <c r="H379" s="97"/>
      <c r="I379" s="97">
        <v>57947.63</v>
      </c>
      <c r="J379" s="97">
        <v>207842.21</v>
      </c>
      <c r="K379" s="97">
        <v>14700</v>
      </c>
      <c r="L379" s="97"/>
      <c r="M379" s="97">
        <v>16112.82</v>
      </c>
      <c r="N379" s="97"/>
      <c r="O379" s="97">
        <v>48008.69</v>
      </c>
      <c r="P379" s="97">
        <v>213866.58</v>
      </c>
      <c r="Q379" s="97">
        <v>489547.59</v>
      </c>
    </row>
    <row r="380" spans="1:17" x14ac:dyDescent="0.35">
      <c r="A380" s="395"/>
      <c r="B380" s="395"/>
      <c r="C380" s="34" t="s">
        <v>79</v>
      </c>
      <c r="D380" s="34" t="s">
        <v>20</v>
      </c>
      <c r="E380" s="97">
        <v>5</v>
      </c>
      <c r="F380" s="97"/>
      <c r="G380" s="97">
        <v>42872.98</v>
      </c>
      <c r="H380" s="97"/>
      <c r="I380" s="97"/>
      <c r="J380" s="97">
        <v>36588.44</v>
      </c>
      <c r="K380" s="97"/>
      <c r="L380" s="97"/>
      <c r="M380" s="97">
        <v>27847.15</v>
      </c>
      <c r="N380" s="97"/>
      <c r="O380" s="97">
        <v>5558.2</v>
      </c>
      <c r="P380" s="97">
        <v>35972.43</v>
      </c>
      <c r="Q380" s="97">
        <v>74664.08</v>
      </c>
    </row>
    <row r="381" spans="1:17" x14ac:dyDescent="0.35">
      <c r="A381" s="395"/>
      <c r="B381" s="395"/>
      <c r="C381" s="34" t="s">
        <v>80</v>
      </c>
      <c r="D381" s="34" t="s">
        <v>20</v>
      </c>
      <c r="E381" s="97">
        <v>49</v>
      </c>
      <c r="F381" s="97"/>
      <c r="G381" s="97">
        <v>432784.41</v>
      </c>
      <c r="H381" s="97"/>
      <c r="I381" s="97">
        <v>1753.33</v>
      </c>
      <c r="J381" s="97">
        <v>363138.15</v>
      </c>
      <c r="K381" s="97">
        <v>11983.33</v>
      </c>
      <c r="L381" s="97"/>
      <c r="M381" s="97">
        <v>80680.86</v>
      </c>
      <c r="N381" s="97"/>
      <c r="O381" s="97">
        <v>128828.26</v>
      </c>
      <c r="P381" s="97">
        <v>350178.79</v>
      </c>
      <c r="Q381" s="97">
        <v>789752.8</v>
      </c>
    </row>
    <row r="382" spans="1:17" x14ac:dyDescent="0.35">
      <c r="A382" s="395"/>
      <c r="B382" s="395"/>
      <c r="C382" s="34" t="s">
        <v>103</v>
      </c>
      <c r="D382" s="34" t="s">
        <v>20</v>
      </c>
      <c r="E382" s="97">
        <v>22</v>
      </c>
      <c r="F382" s="97"/>
      <c r="G382" s="97">
        <v>173538.54</v>
      </c>
      <c r="H382" s="97"/>
      <c r="I382" s="97"/>
      <c r="J382" s="97">
        <v>151117.82999999999</v>
      </c>
      <c r="K382" s="97">
        <v>15553.33</v>
      </c>
      <c r="L382" s="97"/>
      <c r="M382" s="97"/>
      <c r="N382" s="97"/>
      <c r="O382" s="97">
        <v>22804.13</v>
      </c>
      <c r="P382" s="97">
        <v>139004.68</v>
      </c>
      <c r="Q382" s="97">
        <v>315109.34999999998</v>
      </c>
    </row>
    <row r="383" spans="1:17" ht="15" thickBot="1" x14ac:dyDescent="0.4">
      <c r="A383" s="418"/>
      <c r="B383" s="418"/>
      <c r="C383" s="35" t="s">
        <v>51</v>
      </c>
      <c r="D383" s="35" t="s">
        <v>20</v>
      </c>
      <c r="E383" s="98">
        <v>6</v>
      </c>
      <c r="F383" s="98"/>
      <c r="G383" s="98">
        <v>67828.88</v>
      </c>
      <c r="H383" s="98"/>
      <c r="I383" s="98"/>
      <c r="J383" s="98">
        <v>58326.49</v>
      </c>
      <c r="K383" s="98"/>
      <c r="L383" s="98"/>
      <c r="M383" s="98">
        <v>46513.82</v>
      </c>
      <c r="N383" s="98"/>
      <c r="O383" s="98">
        <v>27136.44</v>
      </c>
      <c r="P383" s="98">
        <v>37570.06</v>
      </c>
      <c r="Q383" s="98">
        <v>94273.88</v>
      </c>
    </row>
    <row r="384" spans="1:17" ht="14.5" customHeight="1" x14ac:dyDescent="0.35">
      <c r="A384" s="406" t="s">
        <v>126</v>
      </c>
      <c r="B384" s="406">
        <v>2020</v>
      </c>
      <c r="C384" s="27" t="s">
        <v>76</v>
      </c>
      <c r="D384" s="27" t="s">
        <v>127</v>
      </c>
      <c r="E384" s="47">
        <v>3</v>
      </c>
      <c r="F384" s="51">
        <v>219075.81</v>
      </c>
      <c r="G384" s="51">
        <v>47880</v>
      </c>
      <c r="H384" s="51"/>
      <c r="I384" s="51"/>
      <c r="J384" s="51">
        <v>21503.61</v>
      </c>
      <c r="K384" s="51"/>
      <c r="L384" s="51">
        <v>10000</v>
      </c>
      <c r="M384" s="51"/>
      <c r="N384" s="51"/>
      <c r="O384" s="51">
        <v>9867.64</v>
      </c>
      <c r="P384" s="51">
        <v>0</v>
      </c>
      <c r="Q384" s="51">
        <v>55480.2</v>
      </c>
    </row>
    <row r="385" spans="1:17" ht="32" customHeight="1" x14ac:dyDescent="0.35">
      <c r="A385" s="407"/>
      <c r="B385" s="407"/>
      <c r="C385" s="23" t="s">
        <v>78</v>
      </c>
      <c r="D385" s="23" t="s">
        <v>20</v>
      </c>
      <c r="E385" s="43">
        <v>6</v>
      </c>
      <c r="F385" s="44">
        <v>273836.77</v>
      </c>
      <c r="G385" s="44">
        <v>53244.4</v>
      </c>
      <c r="H385" s="44"/>
      <c r="I385" s="44"/>
      <c r="J385" s="44">
        <v>60074.91</v>
      </c>
      <c r="K385" s="44"/>
      <c r="L385" s="44"/>
      <c r="M385" s="44">
        <v>6844</v>
      </c>
      <c r="N385" s="44"/>
      <c r="O385" s="44">
        <v>9527.2000000000007</v>
      </c>
      <c r="P385" s="44">
        <v>32681.03</v>
      </c>
      <c r="Q385" s="44">
        <v>82422.789999999994</v>
      </c>
    </row>
    <row r="386" spans="1:17" x14ac:dyDescent="0.35">
      <c r="A386" s="407"/>
      <c r="B386" s="407"/>
      <c r="C386" s="23" t="s">
        <v>51</v>
      </c>
      <c r="D386" s="23" t="s">
        <v>20</v>
      </c>
      <c r="E386" s="43">
        <v>18</v>
      </c>
      <c r="F386" s="44">
        <v>534947.99</v>
      </c>
      <c r="G386" s="44">
        <v>113115.16</v>
      </c>
      <c r="H386" s="44"/>
      <c r="I386" s="44"/>
      <c r="J386" s="44">
        <v>123869.02</v>
      </c>
      <c r="K386" s="44"/>
      <c r="L386" s="44"/>
      <c r="M386" s="44">
        <v>24684.89</v>
      </c>
      <c r="N386" s="44">
        <v>45376.56</v>
      </c>
      <c r="O386" s="44">
        <v>17595.71</v>
      </c>
      <c r="P386" s="44">
        <v>65302.96</v>
      </c>
      <c r="Q386" s="44">
        <v>164122.20000000001</v>
      </c>
    </row>
    <row r="387" spans="1:17" ht="15" thickBot="1" x14ac:dyDescent="0.4">
      <c r="A387" s="407"/>
      <c r="B387" s="408"/>
      <c r="C387" s="25" t="s">
        <v>80</v>
      </c>
      <c r="D387" s="25" t="s">
        <v>20</v>
      </c>
      <c r="E387" s="45">
        <v>18</v>
      </c>
      <c r="F387" s="46">
        <v>643748.25</v>
      </c>
      <c r="G387" s="46">
        <v>103939.2</v>
      </c>
      <c r="H387" s="46"/>
      <c r="I387" s="46"/>
      <c r="J387" s="46">
        <v>136885.09</v>
      </c>
      <c r="K387" s="46"/>
      <c r="L387" s="46"/>
      <c r="M387" s="46">
        <v>13182</v>
      </c>
      <c r="N387" s="46"/>
      <c r="O387" s="46">
        <v>47967.83</v>
      </c>
      <c r="P387" s="46">
        <v>73070.19</v>
      </c>
      <c r="Q387" s="46">
        <v>191463.01</v>
      </c>
    </row>
    <row r="388" spans="1:17" ht="14.5" customHeight="1" x14ac:dyDescent="0.35">
      <c r="A388" s="407"/>
      <c r="B388" s="406">
        <v>2021</v>
      </c>
      <c r="C388" s="27" t="s">
        <v>76</v>
      </c>
      <c r="D388" s="27" t="s">
        <v>127</v>
      </c>
      <c r="E388" s="47">
        <v>3</v>
      </c>
      <c r="F388" s="51">
        <v>239208</v>
      </c>
      <c r="G388" s="51">
        <v>49320</v>
      </c>
      <c r="H388" s="51"/>
      <c r="I388" s="51"/>
      <c r="J388" s="51">
        <v>32994.230000000003</v>
      </c>
      <c r="K388" s="51"/>
      <c r="L388" s="51">
        <v>32300</v>
      </c>
      <c r="M388" s="51">
        <v>44441.51</v>
      </c>
      <c r="N388" s="51"/>
      <c r="O388" s="51">
        <v>4027.6</v>
      </c>
      <c r="P388" s="51">
        <v>0</v>
      </c>
      <c r="Q388" s="51">
        <v>67253.649999999994</v>
      </c>
    </row>
    <row r="389" spans="1:17" ht="29" customHeight="1" x14ac:dyDescent="0.35">
      <c r="A389" s="407"/>
      <c r="B389" s="407"/>
      <c r="C389" s="23" t="s">
        <v>78</v>
      </c>
      <c r="D389" s="23" t="s">
        <v>20</v>
      </c>
      <c r="E389" s="43">
        <v>6</v>
      </c>
      <c r="F389" s="44">
        <v>269747.20000000001</v>
      </c>
      <c r="G389" s="44">
        <v>57874</v>
      </c>
      <c r="H389" s="44"/>
      <c r="I389" s="44"/>
      <c r="J389" s="44">
        <v>67975.97</v>
      </c>
      <c r="K389" s="44"/>
      <c r="L389" s="44"/>
      <c r="M389" s="44">
        <v>35919.22</v>
      </c>
      <c r="N389" s="44"/>
      <c r="O389" s="44">
        <v>13241.19</v>
      </c>
      <c r="P389" s="44">
        <v>33026.1</v>
      </c>
      <c r="Q389" s="44">
        <v>82090.429999999993</v>
      </c>
    </row>
    <row r="390" spans="1:17" x14ac:dyDescent="0.35">
      <c r="A390" s="407"/>
      <c r="B390" s="407"/>
      <c r="C390" s="23" t="s">
        <v>51</v>
      </c>
      <c r="D390" s="23" t="s">
        <v>20</v>
      </c>
      <c r="E390" s="43">
        <v>19</v>
      </c>
      <c r="F390" s="44">
        <v>617565.05000000005</v>
      </c>
      <c r="G390" s="44">
        <v>118188.22</v>
      </c>
      <c r="H390" s="44"/>
      <c r="I390" s="44"/>
      <c r="J390" s="44">
        <v>173732.39</v>
      </c>
      <c r="K390" s="44"/>
      <c r="L390" s="44"/>
      <c r="M390" s="44">
        <v>49316.58</v>
      </c>
      <c r="N390" s="44"/>
      <c r="O390" s="44">
        <v>49898.86</v>
      </c>
      <c r="P390" s="44">
        <v>77558.77</v>
      </c>
      <c r="Q390" s="44">
        <v>193125.06</v>
      </c>
    </row>
    <row r="391" spans="1:17" ht="15" thickBot="1" x14ac:dyDescent="0.4">
      <c r="A391" s="407"/>
      <c r="B391" s="408"/>
      <c r="C391" s="25" t="s">
        <v>80</v>
      </c>
      <c r="D391" s="25" t="s">
        <v>20</v>
      </c>
      <c r="E391" s="45">
        <v>15</v>
      </c>
      <c r="F391" s="46">
        <v>655435.46</v>
      </c>
      <c r="G391" s="46">
        <v>116028.88</v>
      </c>
      <c r="H391" s="46"/>
      <c r="I391" s="46"/>
      <c r="J391" s="46">
        <v>172583.94</v>
      </c>
      <c r="K391" s="46"/>
      <c r="L391" s="46"/>
      <c r="M391" s="46">
        <v>17075.43</v>
      </c>
      <c r="N391" s="46"/>
      <c r="O391" s="46">
        <v>21522.41</v>
      </c>
      <c r="P391" s="46">
        <v>79016.33</v>
      </c>
      <c r="Q391" s="46">
        <v>201921.84</v>
      </c>
    </row>
    <row r="392" spans="1:17" ht="14.5" customHeight="1" x14ac:dyDescent="0.35">
      <c r="A392" s="407"/>
      <c r="B392" s="406">
        <v>2022</v>
      </c>
      <c r="C392" s="27" t="s">
        <v>76</v>
      </c>
      <c r="D392" s="27" t="s">
        <v>127</v>
      </c>
      <c r="E392" s="47">
        <v>3</v>
      </c>
      <c r="F392" s="51">
        <v>318131.15999999997</v>
      </c>
      <c r="G392" s="51">
        <v>65352</v>
      </c>
      <c r="H392" s="51"/>
      <c r="I392" s="51"/>
      <c r="J392" s="51">
        <v>39483.82</v>
      </c>
      <c r="K392" s="51"/>
      <c r="L392" s="51">
        <v>38000</v>
      </c>
      <c r="M392" s="51"/>
      <c r="N392" s="51"/>
      <c r="O392" s="51">
        <v>6414.35</v>
      </c>
      <c r="P392" s="51">
        <v>0</v>
      </c>
      <c r="Q392" s="51">
        <v>86009.03</v>
      </c>
    </row>
    <row r="393" spans="1:17" ht="28" customHeight="1" x14ac:dyDescent="0.35">
      <c r="A393" s="407"/>
      <c r="B393" s="407"/>
      <c r="C393" s="23" t="s">
        <v>78</v>
      </c>
      <c r="D393" s="23" t="s">
        <v>20</v>
      </c>
      <c r="E393" s="43">
        <v>6</v>
      </c>
      <c r="F393" s="44">
        <v>341080.33</v>
      </c>
      <c r="G393" s="44">
        <v>67857.19</v>
      </c>
      <c r="H393" s="44"/>
      <c r="I393" s="44"/>
      <c r="J393" s="44">
        <v>74879.509999999995</v>
      </c>
      <c r="K393" s="44"/>
      <c r="L393" s="44"/>
      <c r="M393" s="44"/>
      <c r="N393" s="44"/>
      <c r="O393" s="44">
        <v>7526.03</v>
      </c>
      <c r="P393" s="44">
        <v>40921.980000000003</v>
      </c>
      <c r="Q393" s="44">
        <v>103581.7</v>
      </c>
    </row>
    <row r="394" spans="1:17" x14ac:dyDescent="0.35">
      <c r="A394" s="407"/>
      <c r="B394" s="407"/>
      <c r="C394" s="23" t="s">
        <v>51</v>
      </c>
      <c r="D394" s="23" t="s">
        <v>20</v>
      </c>
      <c r="E394" s="43">
        <v>19</v>
      </c>
      <c r="F394" s="44">
        <v>863115.16</v>
      </c>
      <c r="G394" s="44">
        <v>163782.75</v>
      </c>
      <c r="H394" s="44"/>
      <c r="I394" s="44"/>
      <c r="J394" s="44">
        <v>184736.85</v>
      </c>
      <c r="K394" s="44"/>
      <c r="L394" s="44"/>
      <c r="M394" s="44">
        <v>47752.79</v>
      </c>
      <c r="N394" s="44">
        <v>42100.02</v>
      </c>
      <c r="O394" s="44">
        <v>57978.98</v>
      </c>
      <c r="P394" s="44">
        <v>103206.79</v>
      </c>
      <c r="Q394" s="44">
        <v>254745.5</v>
      </c>
    </row>
    <row r="395" spans="1:17" ht="15" thickBot="1" x14ac:dyDescent="0.4">
      <c r="A395" s="407"/>
      <c r="B395" s="408"/>
      <c r="C395" s="25" t="s">
        <v>80</v>
      </c>
      <c r="D395" s="25" t="s">
        <v>20</v>
      </c>
      <c r="E395" s="45">
        <v>17</v>
      </c>
      <c r="F395" s="46">
        <v>910315.24</v>
      </c>
      <c r="G395" s="46">
        <v>157661.88</v>
      </c>
      <c r="H395" s="46"/>
      <c r="I395" s="46"/>
      <c r="J395" s="46">
        <v>191057.95</v>
      </c>
      <c r="K395" s="46"/>
      <c r="L395" s="46"/>
      <c r="M395" s="46">
        <v>29707.05</v>
      </c>
      <c r="N395" s="46"/>
      <c r="O395" s="46">
        <v>20547.599999999999</v>
      </c>
      <c r="P395" s="46">
        <v>106445.05</v>
      </c>
      <c r="Q395" s="46">
        <v>269439.31</v>
      </c>
    </row>
    <row r="396" spans="1:17" ht="14.5" customHeight="1" x14ac:dyDescent="0.35">
      <c r="A396" s="407"/>
      <c r="B396" s="406">
        <v>2023</v>
      </c>
      <c r="C396" s="27" t="s">
        <v>76</v>
      </c>
      <c r="D396" s="27" t="s">
        <v>127</v>
      </c>
      <c r="E396" s="47">
        <v>3</v>
      </c>
      <c r="F396" s="51">
        <v>347459.52</v>
      </c>
      <c r="G396" s="51">
        <v>71245.710000000006</v>
      </c>
      <c r="H396" s="51"/>
      <c r="I396" s="51"/>
      <c r="J396" s="51">
        <v>39037.69</v>
      </c>
      <c r="K396" s="51"/>
      <c r="L396" s="51">
        <v>42000</v>
      </c>
      <c r="M396" s="51"/>
      <c r="N396" s="51"/>
      <c r="O396" s="51">
        <v>7798.47</v>
      </c>
      <c r="P396" s="51">
        <v>0</v>
      </c>
      <c r="Q396" s="51">
        <v>90393.19</v>
      </c>
    </row>
    <row r="397" spans="1:17" ht="28" customHeight="1" x14ac:dyDescent="0.35">
      <c r="A397" s="407"/>
      <c r="B397" s="407"/>
      <c r="C397" s="23" t="s">
        <v>78</v>
      </c>
      <c r="D397" s="23" t="s">
        <v>20</v>
      </c>
      <c r="E397" s="43">
        <v>5</v>
      </c>
      <c r="F397" s="44">
        <v>374494.31</v>
      </c>
      <c r="G397" s="44">
        <v>74538.009999999995</v>
      </c>
      <c r="H397" s="44"/>
      <c r="I397" s="44"/>
      <c r="J397" s="44">
        <v>72435.56</v>
      </c>
      <c r="K397" s="44"/>
      <c r="L397" s="44">
        <v>5605</v>
      </c>
      <c r="M397" s="44"/>
      <c r="N397" s="44">
        <v>36907.32</v>
      </c>
      <c r="O397" s="44">
        <v>16558.669999999998</v>
      </c>
      <c r="P397" s="44">
        <v>44162.13</v>
      </c>
      <c r="Q397" s="44">
        <v>113759.45</v>
      </c>
    </row>
    <row r="398" spans="1:17" x14ac:dyDescent="0.35">
      <c r="A398" s="407"/>
      <c r="B398" s="407"/>
      <c r="C398" s="23" t="s">
        <v>51</v>
      </c>
      <c r="D398" s="23" t="s">
        <v>20</v>
      </c>
      <c r="E398" s="43">
        <v>20</v>
      </c>
      <c r="F398" s="44">
        <v>971783.6</v>
      </c>
      <c r="G398" s="44">
        <v>180200.86</v>
      </c>
      <c r="H398" s="44"/>
      <c r="I398" s="44"/>
      <c r="J398" s="44">
        <v>196588.13</v>
      </c>
      <c r="K398" s="44"/>
      <c r="L398" s="44">
        <v>22420</v>
      </c>
      <c r="M398" s="44">
        <v>37174.699999999997</v>
      </c>
      <c r="N398" s="44"/>
      <c r="O398" s="44">
        <v>69679.59</v>
      </c>
      <c r="P398" s="44">
        <v>111761.21</v>
      </c>
      <c r="Q398" s="44">
        <v>290312.76</v>
      </c>
    </row>
    <row r="399" spans="1:17" ht="15" thickBot="1" x14ac:dyDescent="0.4">
      <c r="A399" s="407"/>
      <c r="B399" s="408"/>
      <c r="C399" s="25" t="s">
        <v>80</v>
      </c>
      <c r="D399" s="25" t="s">
        <v>20</v>
      </c>
      <c r="E399" s="45">
        <v>16</v>
      </c>
      <c r="F399" s="46">
        <v>998474.93</v>
      </c>
      <c r="G399" s="46">
        <v>165989.49</v>
      </c>
      <c r="H399" s="46"/>
      <c r="I399" s="46"/>
      <c r="J399" s="46">
        <v>189781.09</v>
      </c>
      <c r="K399" s="46"/>
      <c r="L399" s="46">
        <v>19057</v>
      </c>
      <c r="M399" s="46">
        <v>15079.12</v>
      </c>
      <c r="N399" s="46"/>
      <c r="O399" s="46">
        <v>16876.400000000001</v>
      </c>
      <c r="P399" s="46">
        <v>114455.8</v>
      </c>
      <c r="Q399" s="46">
        <v>292108.42</v>
      </c>
    </row>
    <row r="400" spans="1:17" ht="14.5" customHeight="1" x14ac:dyDescent="0.35">
      <c r="A400" s="407"/>
      <c r="B400" s="406">
        <v>2024</v>
      </c>
      <c r="C400" s="27" t="s">
        <v>76</v>
      </c>
      <c r="D400" s="27" t="s">
        <v>127</v>
      </c>
      <c r="E400" s="47">
        <v>3</v>
      </c>
      <c r="F400" s="51">
        <v>399587.66</v>
      </c>
      <c r="G400" s="51">
        <v>82224</v>
      </c>
      <c r="H400" s="51"/>
      <c r="I400" s="51">
        <v>25651.279999999999</v>
      </c>
      <c r="J400" s="51">
        <v>57925.88</v>
      </c>
      <c r="K400" s="51"/>
      <c r="L400" s="51">
        <v>46000</v>
      </c>
      <c r="M400" s="51">
        <v>48473.91</v>
      </c>
      <c r="N400" s="51"/>
      <c r="O400" s="51">
        <v>11118.72</v>
      </c>
      <c r="P400" s="51">
        <v>0</v>
      </c>
      <c r="Q400" s="51">
        <v>110889.3</v>
      </c>
    </row>
    <row r="401" spans="1:17" ht="32" customHeight="1" x14ac:dyDescent="0.35">
      <c r="A401" s="407"/>
      <c r="B401" s="407"/>
      <c r="C401" s="23" t="s">
        <v>78</v>
      </c>
      <c r="D401" s="23" t="s">
        <v>20</v>
      </c>
      <c r="E401" s="43">
        <v>6</v>
      </c>
      <c r="F401" s="44">
        <v>489348.72</v>
      </c>
      <c r="G401" s="44">
        <v>93438.12</v>
      </c>
      <c r="H401" s="44"/>
      <c r="I401" s="44">
        <v>8124.2</v>
      </c>
      <c r="J401" s="44">
        <v>124349.25</v>
      </c>
      <c r="K401" s="44"/>
      <c r="L401" s="44">
        <v>0</v>
      </c>
      <c r="M401" s="44">
        <v>0</v>
      </c>
      <c r="N401" s="44"/>
      <c r="O401" s="44">
        <v>11422.8</v>
      </c>
      <c r="P401" s="44">
        <v>60551.72</v>
      </c>
      <c r="Q401" s="44">
        <v>151446.18</v>
      </c>
    </row>
    <row r="402" spans="1:17" x14ac:dyDescent="0.35">
      <c r="A402" s="407"/>
      <c r="B402" s="407"/>
      <c r="C402" s="23" t="s">
        <v>51</v>
      </c>
      <c r="D402" s="23" t="s">
        <v>20</v>
      </c>
      <c r="E402" s="43">
        <v>20</v>
      </c>
      <c r="F402" s="44">
        <v>1025639.15</v>
      </c>
      <c r="G402" s="44">
        <v>194531.4</v>
      </c>
      <c r="H402" s="44"/>
      <c r="I402" s="44">
        <v>0</v>
      </c>
      <c r="J402" s="44">
        <v>252820.29</v>
      </c>
      <c r="K402" s="44"/>
      <c r="L402" s="44">
        <v>0</v>
      </c>
      <c r="M402" s="44">
        <v>46215.13</v>
      </c>
      <c r="N402" s="44"/>
      <c r="O402" s="44">
        <v>62153.35</v>
      </c>
      <c r="P402" s="44">
        <v>131313.91</v>
      </c>
      <c r="Q402" s="44">
        <v>308366.82</v>
      </c>
    </row>
    <row r="403" spans="1:17" ht="15" thickBot="1" x14ac:dyDescent="0.4">
      <c r="A403" s="407"/>
      <c r="B403" s="408"/>
      <c r="C403" s="25" t="s">
        <v>80</v>
      </c>
      <c r="D403" s="25" t="s">
        <v>20</v>
      </c>
      <c r="E403" s="45">
        <v>18</v>
      </c>
      <c r="F403" s="46">
        <v>1113493.52</v>
      </c>
      <c r="G403" s="46">
        <v>198978.14</v>
      </c>
      <c r="H403" s="46"/>
      <c r="I403" s="46">
        <v>7373.32</v>
      </c>
      <c r="J403" s="46">
        <v>261494.86</v>
      </c>
      <c r="K403" s="46"/>
      <c r="L403" s="46">
        <v>0</v>
      </c>
      <c r="M403" s="46">
        <v>55158.8</v>
      </c>
      <c r="N403" s="46">
        <v>51870</v>
      </c>
      <c r="O403" s="46">
        <v>35640.65</v>
      </c>
      <c r="P403" s="46">
        <v>133079.6</v>
      </c>
      <c r="Q403" s="46">
        <v>330900.58</v>
      </c>
    </row>
    <row r="404" spans="1:17" ht="14.5" customHeight="1" x14ac:dyDescent="0.35">
      <c r="A404" s="407"/>
      <c r="B404" s="407" t="s">
        <v>128</v>
      </c>
      <c r="C404" s="29" t="s">
        <v>76</v>
      </c>
      <c r="D404" s="29" t="s">
        <v>127</v>
      </c>
      <c r="E404" s="52">
        <v>3</v>
      </c>
      <c r="F404" s="53">
        <v>291003.33</v>
      </c>
      <c r="G404" s="53">
        <v>58620.69</v>
      </c>
      <c r="H404" s="53"/>
      <c r="I404" s="53">
        <v>19673.169999999998</v>
      </c>
      <c r="J404" s="53">
        <v>30385.79</v>
      </c>
      <c r="K404" s="53"/>
      <c r="L404" s="53">
        <v>18000</v>
      </c>
      <c r="M404" s="53"/>
      <c r="N404" s="53">
        <v>100224</v>
      </c>
      <c r="O404" s="53">
        <v>2377.14</v>
      </c>
      <c r="P404" s="53">
        <v>0</v>
      </c>
      <c r="Q404" s="53">
        <v>78022.11</v>
      </c>
    </row>
    <row r="405" spans="1:17" ht="29" customHeight="1" x14ac:dyDescent="0.35">
      <c r="A405" s="407"/>
      <c r="B405" s="407"/>
      <c r="C405" s="23" t="s">
        <v>78</v>
      </c>
      <c r="D405" s="23" t="s">
        <v>20</v>
      </c>
      <c r="E405" s="43">
        <v>6</v>
      </c>
      <c r="F405" s="44">
        <v>368253.35</v>
      </c>
      <c r="G405" s="44">
        <v>70851.740000000005</v>
      </c>
      <c r="H405" s="44"/>
      <c r="I405" s="44">
        <v>4148.78</v>
      </c>
      <c r="J405" s="44">
        <v>75501.149999999994</v>
      </c>
      <c r="K405" s="44"/>
      <c r="L405" s="44"/>
      <c r="M405" s="44">
        <v>20267.45</v>
      </c>
      <c r="N405" s="44"/>
      <c r="O405" s="44">
        <v>8496.7999999999993</v>
      </c>
      <c r="P405" s="44"/>
      <c r="Q405" s="44">
        <v>102257.71</v>
      </c>
    </row>
    <row r="406" spans="1:17" x14ac:dyDescent="0.35">
      <c r="A406" s="407"/>
      <c r="B406" s="407"/>
      <c r="C406" s="23" t="s">
        <v>51</v>
      </c>
      <c r="D406" s="23" t="s">
        <v>20</v>
      </c>
      <c r="E406" s="43">
        <v>19</v>
      </c>
      <c r="F406" s="44">
        <v>699870.61</v>
      </c>
      <c r="G406" s="44">
        <v>135491.54999999999</v>
      </c>
      <c r="H406" s="44"/>
      <c r="I406" s="44">
        <v>0</v>
      </c>
      <c r="J406" s="44">
        <v>131634.14000000001</v>
      </c>
      <c r="K406" s="44"/>
      <c r="L406" s="44"/>
      <c r="M406" s="44">
        <v>41036.800000000003</v>
      </c>
      <c r="N406" s="44">
        <v>61555.199999999997</v>
      </c>
      <c r="O406" s="44">
        <v>54412.14</v>
      </c>
      <c r="P406" s="44">
        <v>6446.85</v>
      </c>
      <c r="Q406" s="44">
        <v>188259.02</v>
      </c>
    </row>
    <row r="407" spans="1:17" ht="15" thickBot="1" x14ac:dyDescent="0.4">
      <c r="A407" s="408"/>
      <c r="B407" s="408"/>
      <c r="C407" s="25" t="s">
        <v>80</v>
      </c>
      <c r="D407" s="25" t="s">
        <v>20</v>
      </c>
      <c r="E407" s="45">
        <v>17</v>
      </c>
      <c r="F407" s="46">
        <v>888538.05</v>
      </c>
      <c r="G407" s="46">
        <v>155754.82999999999</v>
      </c>
      <c r="H407" s="46"/>
      <c r="I407" s="46">
        <v>7826.67</v>
      </c>
      <c r="J407" s="46">
        <v>138185.69</v>
      </c>
      <c r="K407" s="46"/>
      <c r="L407" s="46"/>
      <c r="M407" s="46">
        <v>36783.300000000003</v>
      </c>
      <c r="N407" s="46"/>
      <c r="O407" s="46">
        <v>17327.060000000001</v>
      </c>
      <c r="P407" s="46">
        <v>5323.16</v>
      </c>
      <c r="Q407" s="46">
        <v>232904.71</v>
      </c>
    </row>
    <row r="408" spans="1:17" x14ac:dyDescent="0.35">
      <c r="A408" s="406" t="s">
        <v>401</v>
      </c>
      <c r="B408" s="406">
        <v>2020</v>
      </c>
      <c r="C408" s="33" t="s">
        <v>76</v>
      </c>
      <c r="D408" s="27" t="s">
        <v>42</v>
      </c>
      <c r="E408" s="47">
        <v>5</v>
      </c>
      <c r="F408" s="51">
        <v>412680</v>
      </c>
      <c r="G408" s="51">
        <v>80556</v>
      </c>
      <c r="H408" s="47"/>
      <c r="I408" s="47"/>
      <c r="J408" s="51"/>
      <c r="K408" s="47"/>
      <c r="L408" s="47">
        <v>101700</v>
      </c>
      <c r="M408" s="99">
        <v>27720</v>
      </c>
      <c r="N408" s="99"/>
      <c r="O408" s="47"/>
      <c r="P408" s="47"/>
      <c r="Q408" s="51">
        <v>119641.6296</v>
      </c>
    </row>
    <row r="409" spans="1:17" ht="27.5" customHeight="1" x14ac:dyDescent="0.35">
      <c r="A409" s="407"/>
      <c r="B409" s="407"/>
      <c r="C409" s="34" t="s">
        <v>78</v>
      </c>
      <c r="D409" s="23" t="s">
        <v>42</v>
      </c>
      <c r="E409" s="43">
        <v>21</v>
      </c>
      <c r="F409" s="44">
        <v>1032960</v>
      </c>
      <c r="G409" s="44">
        <v>191424</v>
      </c>
      <c r="H409" s="43"/>
      <c r="I409" s="43"/>
      <c r="J409" s="44">
        <v>51648</v>
      </c>
      <c r="K409" s="43"/>
      <c r="L409" s="43"/>
      <c r="M409" s="100">
        <v>14906.25</v>
      </c>
      <c r="N409" s="100"/>
      <c r="O409" s="43"/>
      <c r="P409" s="44">
        <v>108462.72</v>
      </c>
      <c r="Q409" s="43"/>
    </row>
    <row r="410" spans="1:17" x14ac:dyDescent="0.35">
      <c r="A410" s="407"/>
      <c r="B410" s="407"/>
      <c r="C410" s="34" t="s">
        <v>79</v>
      </c>
      <c r="D410" s="23" t="s">
        <v>42</v>
      </c>
      <c r="E410" s="43">
        <v>4</v>
      </c>
      <c r="F410" s="44">
        <v>148440</v>
      </c>
      <c r="G410" s="44">
        <v>24729.599999999999</v>
      </c>
      <c r="H410" s="43"/>
      <c r="I410" s="43"/>
      <c r="J410" s="44">
        <v>7422</v>
      </c>
      <c r="K410" s="43"/>
      <c r="L410" s="43"/>
      <c r="M410" s="100"/>
      <c r="N410" s="100"/>
      <c r="O410" s="43"/>
      <c r="P410" s="44">
        <v>15350.286000000002</v>
      </c>
      <c r="Q410" s="43"/>
    </row>
    <row r="411" spans="1:17" x14ac:dyDescent="0.35">
      <c r="A411" s="407"/>
      <c r="B411" s="407"/>
      <c r="C411" s="34" t="s">
        <v>80</v>
      </c>
      <c r="D411" s="23" t="s">
        <v>42</v>
      </c>
      <c r="E411" s="43">
        <v>74</v>
      </c>
      <c r="F411" s="44">
        <v>2881480</v>
      </c>
      <c r="G411" s="44">
        <v>512179</v>
      </c>
      <c r="H411" s="43"/>
      <c r="I411" s="43"/>
      <c r="J411" s="44">
        <v>144074</v>
      </c>
      <c r="K411" s="43"/>
      <c r="L411" s="43"/>
      <c r="M411" s="100">
        <v>109421.88</v>
      </c>
      <c r="N411" s="100">
        <v>82125</v>
      </c>
      <c r="O411" s="43"/>
      <c r="P411" s="44">
        <v>300707.30499999999</v>
      </c>
      <c r="Q411" s="43"/>
    </row>
    <row r="412" spans="1:17" x14ac:dyDescent="0.35">
      <c r="A412" s="407"/>
      <c r="B412" s="407"/>
      <c r="C412" s="34" t="s">
        <v>103</v>
      </c>
      <c r="D412" s="23" t="s">
        <v>42</v>
      </c>
      <c r="E412" s="43">
        <v>20</v>
      </c>
      <c r="F412" s="44">
        <v>656160</v>
      </c>
      <c r="G412" s="44">
        <v>108933.6</v>
      </c>
      <c r="H412" s="43"/>
      <c r="I412" s="43"/>
      <c r="J412" s="44">
        <v>32808</v>
      </c>
      <c r="K412" s="43"/>
      <c r="L412" s="43"/>
      <c r="M412" s="100">
        <v>10500</v>
      </c>
      <c r="N412" s="100">
        <v>28125</v>
      </c>
      <c r="O412" s="43"/>
      <c r="P412" s="44">
        <v>67821.635999999999</v>
      </c>
      <c r="Q412" s="43"/>
    </row>
    <row r="413" spans="1:17" ht="15" thickBot="1" x14ac:dyDescent="0.4">
      <c r="A413" s="407"/>
      <c r="B413" s="408"/>
      <c r="C413" s="25" t="s">
        <v>51</v>
      </c>
      <c r="D413" s="25" t="s">
        <v>42</v>
      </c>
      <c r="E413" s="45">
        <v>9</v>
      </c>
      <c r="F413" s="46">
        <v>270000</v>
      </c>
      <c r="G413" s="46">
        <v>45072</v>
      </c>
      <c r="H413" s="45"/>
      <c r="I413" s="45"/>
      <c r="J413" s="46">
        <v>13500</v>
      </c>
      <c r="K413" s="45"/>
      <c r="L413" s="45"/>
      <c r="M413" s="101">
        <v>38118.5</v>
      </c>
      <c r="N413" s="101">
        <v>2687.5</v>
      </c>
      <c r="O413" s="45"/>
      <c r="P413" s="46">
        <v>27928.620000000003</v>
      </c>
      <c r="Q413" s="45"/>
    </row>
    <row r="414" spans="1:17" x14ac:dyDescent="0.35">
      <c r="A414" s="407"/>
      <c r="B414" s="406">
        <v>2021</v>
      </c>
      <c r="C414" s="27" t="s">
        <v>76</v>
      </c>
      <c r="D414" s="27" t="s">
        <v>42</v>
      </c>
      <c r="E414" s="47">
        <v>5</v>
      </c>
      <c r="F414" s="51">
        <v>454200</v>
      </c>
      <c r="G414" s="51">
        <v>90840</v>
      </c>
      <c r="H414" s="47"/>
      <c r="I414" s="47"/>
      <c r="J414" s="51"/>
      <c r="K414" s="47"/>
      <c r="L414" s="47">
        <v>133120</v>
      </c>
      <c r="M414" s="99">
        <v>31320</v>
      </c>
      <c r="N414" s="99"/>
      <c r="O414" s="47"/>
      <c r="P414" s="51"/>
      <c r="Q414" s="51">
        <v>136377.976</v>
      </c>
    </row>
    <row r="415" spans="1:17" ht="27.5" customHeight="1" x14ac:dyDescent="0.35">
      <c r="A415" s="407"/>
      <c r="B415" s="407"/>
      <c r="C415" s="34" t="s">
        <v>78</v>
      </c>
      <c r="D415" s="23" t="s">
        <v>42</v>
      </c>
      <c r="E415" s="43">
        <v>21</v>
      </c>
      <c r="F415" s="44">
        <v>1150800</v>
      </c>
      <c r="G415" s="44">
        <v>216522</v>
      </c>
      <c r="H415" s="43"/>
      <c r="I415" s="43"/>
      <c r="J415" s="44">
        <v>57540</v>
      </c>
      <c r="K415" s="43"/>
      <c r="L415" s="43"/>
      <c r="M415" s="100">
        <v>14687.5</v>
      </c>
      <c r="N415" s="100"/>
      <c r="O415" s="43"/>
      <c r="P415" s="44">
        <v>121113.27</v>
      </c>
      <c r="Q415" s="43"/>
    </row>
    <row r="416" spans="1:17" x14ac:dyDescent="0.35">
      <c r="A416" s="407"/>
      <c r="B416" s="407"/>
      <c r="C416" s="34" t="s">
        <v>79</v>
      </c>
      <c r="D416" s="23" t="s">
        <v>42</v>
      </c>
      <c r="E416" s="43">
        <v>4</v>
      </c>
      <c r="F416" s="44">
        <v>164400</v>
      </c>
      <c r="G416" s="44">
        <v>33642</v>
      </c>
      <c r="H416" s="43"/>
      <c r="I416" s="43"/>
      <c r="J416" s="44">
        <v>8220</v>
      </c>
      <c r="K416" s="43"/>
      <c r="L416" s="43"/>
      <c r="M416" s="100">
        <v>0</v>
      </c>
      <c r="N416" s="100"/>
      <c r="O416" s="43"/>
      <c r="P416" s="44">
        <v>17532.27</v>
      </c>
      <c r="Q416" s="43"/>
    </row>
    <row r="417" spans="1:17" x14ac:dyDescent="0.35">
      <c r="A417" s="407"/>
      <c r="B417" s="407"/>
      <c r="C417" s="34" t="s">
        <v>80</v>
      </c>
      <c r="D417" s="23" t="s">
        <v>42</v>
      </c>
      <c r="E417" s="43">
        <v>74</v>
      </c>
      <c r="F417" s="44">
        <v>3282600</v>
      </c>
      <c r="G417" s="44">
        <v>552750</v>
      </c>
      <c r="H417" s="43"/>
      <c r="I417" s="43"/>
      <c r="J417" s="44">
        <v>164130</v>
      </c>
      <c r="K417" s="43"/>
      <c r="L417" s="43"/>
      <c r="M417" s="100">
        <v>45375</v>
      </c>
      <c r="N417" s="100">
        <v>61500</v>
      </c>
      <c r="O417" s="43"/>
      <c r="P417" s="44">
        <v>339955.80000000005</v>
      </c>
      <c r="Q417" s="43"/>
    </row>
    <row r="418" spans="1:17" x14ac:dyDescent="0.35">
      <c r="A418" s="407"/>
      <c r="B418" s="407"/>
      <c r="C418" s="34" t="s">
        <v>103</v>
      </c>
      <c r="D418" s="23" t="s">
        <v>42</v>
      </c>
      <c r="E418" s="43">
        <v>18</v>
      </c>
      <c r="F418" s="44">
        <v>704400</v>
      </c>
      <c r="G418" s="44">
        <v>116060</v>
      </c>
      <c r="H418" s="43"/>
      <c r="I418" s="43"/>
      <c r="J418" s="44">
        <v>33180</v>
      </c>
      <c r="K418" s="43"/>
      <c r="L418" s="43"/>
      <c r="M418" s="100">
        <v>22312.5</v>
      </c>
      <c r="N418" s="100">
        <v>81000</v>
      </c>
      <c r="O418" s="43"/>
      <c r="P418" s="44">
        <v>72559.400000000009</v>
      </c>
      <c r="Q418" s="43"/>
    </row>
    <row r="419" spans="1:17" ht="15" thickBot="1" x14ac:dyDescent="0.4">
      <c r="A419" s="407"/>
      <c r="B419" s="408"/>
      <c r="C419" s="25" t="s">
        <v>51</v>
      </c>
      <c r="D419" s="25" t="s">
        <v>42</v>
      </c>
      <c r="E419" s="45">
        <v>12</v>
      </c>
      <c r="F419" s="46">
        <v>380640</v>
      </c>
      <c r="G419" s="46">
        <v>63501.599999999999</v>
      </c>
      <c r="H419" s="45"/>
      <c r="I419" s="45"/>
      <c r="J419" s="46">
        <v>19032</v>
      </c>
      <c r="K419" s="45"/>
      <c r="L419" s="45"/>
      <c r="M419" s="101">
        <v>3333.75</v>
      </c>
      <c r="N419" s="101"/>
      <c r="O419" s="45"/>
      <c r="P419" s="46">
        <v>39369.756000000001</v>
      </c>
      <c r="Q419" s="45"/>
    </row>
    <row r="420" spans="1:17" x14ac:dyDescent="0.35">
      <c r="A420" s="407"/>
      <c r="B420" s="406">
        <v>2022</v>
      </c>
      <c r="C420" s="27" t="s">
        <v>76</v>
      </c>
      <c r="D420" s="27" t="s">
        <v>42</v>
      </c>
      <c r="E420" s="47">
        <v>5</v>
      </c>
      <c r="F420" s="51">
        <v>600000</v>
      </c>
      <c r="G420" s="51">
        <v>113478</v>
      </c>
      <c r="H420" s="47"/>
      <c r="I420" s="47"/>
      <c r="J420" s="51"/>
      <c r="K420" s="47"/>
      <c r="L420" s="47">
        <v>107000</v>
      </c>
      <c r="M420" s="99">
        <v>17250</v>
      </c>
      <c r="N420" s="99">
        <v>72360</v>
      </c>
      <c r="O420" s="47"/>
      <c r="P420" s="51"/>
      <c r="Q420" s="51">
        <v>164998.12580000001</v>
      </c>
    </row>
    <row r="421" spans="1:17" ht="27.5" customHeight="1" x14ac:dyDescent="0.35">
      <c r="A421" s="407"/>
      <c r="B421" s="407"/>
      <c r="C421" s="34" t="s">
        <v>78</v>
      </c>
      <c r="D421" s="23" t="s">
        <v>42</v>
      </c>
      <c r="E421" s="43">
        <v>21</v>
      </c>
      <c r="F421" s="44">
        <v>1507800</v>
      </c>
      <c r="G421" s="44">
        <v>286254</v>
      </c>
      <c r="H421" s="43"/>
      <c r="I421" s="43"/>
      <c r="J421" s="44">
        <v>75390</v>
      </c>
      <c r="K421" s="43"/>
      <c r="L421" s="43"/>
      <c r="M421" s="100">
        <v>15984.38</v>
      </c>
      <c r="N421" s="100"/>
      <c r="O421" s="43"/>
      <c r="P421" s="44">
        <v>158902.74000000002</v>
      </c>
      <c r="Q421" s="43"/>
    </row>
    <row r="422" spans="1:17" x14ac:dyDescent="0.35">
      <c r="A422" s="407"/>
      <c r="B422" s="407"/>
      <c r="C422" s="34" t="s">
        <v>79</v>
      </c>
      <c r="D422" s="23" t="s">
        <v>42</v>
      </c>
      <c r="E422" s="43">
        <v>4</v>
      </c>
      <c r="F422" s="44">
        <v>220800</v>
      </c>
      <c r="G422" s="44">
        <v>40380</v>
      </c>
      <c r="H422" s="43"/>
      <c r="I422" s="43"/>
      <c r="J422" s="44">
        <v>11040</v>
      </c>
      <c r="K422" s="43"/>
      <c r="L422" s="43"/>
      <c r="M422" s="100"/>
      <c r="N422" s="100"/>
      <c r="O422" s="43"/>
      <c r="P422" s="44">
        <v>23138.7</v>
      </c>
      <c r="Q422" s="43"/>
    </row>
    <row r="423" spans="1:17" x14ac:dyDescent="0.35">
      <c r="A423" s="407"/>
      <c r="B423" s="407"/>
      <c r="C423" s="34" t="s">
        <v>80</v>
      </c>
      <c r="D423" s="23" t="s">
        <v>42</v>
      </c>
      <c r="E423" s="43">
        <v>75</v>
      </c>
      <c r="F423" s="44">
        <v>4308000</v>
      </c>
      <c r="G423" s="44">
        <v>713892</v>
      </c>
      <c r="H423" s="43"/>
      <c r="I423" s="43"/>
      <c r="J423" s="44">
        <v>215400</v>
      </c>
      <c r="K423" s="43"/>
      <c r="L423" s="43"/>
      <c r="M423" s="100">
        <v>274093.75</v>
      </c>
      <c r="N423" s="100">
        <v>112125</v>
      </c>
      <c r="O423" s="43"/>
      <c r="P423" s="44">
        <v>445169.82</v>
      </c>
      <c r="Q423" s="43"/>
    </row>
    <row r="424" spans="1:17" x14ac:dyDescent="0.35">
      <c r="A424" s="407"/>
      <c r="B424" s="407"/>
      <c r="C424" s="34" t="s">
        <v>103</v>
      </c>
      <c r="D424" s="23" t="s">
        <v>42</v>
      </c>
      <c r="E424" s="43">
        <v>16</v>
      </c>
      <c r="F424" s="44">
        <v>810000</v>
      </c>
      <c r="G424" s="44">
        <v>122208</v>
      </c>
      <c r="H424" s="43"/>
      <c r="I424" s="43"/>
      <c r="J424" s="44">
        <v>40500</v>
      </c>
      <c r="K424" s="43"/>
      <c r="L424" s="43"/>
      <c r="M424" s="100">
        <v>4781.25</v>
      </c>
      <c r="N424" s="100"/>
      <c r="O424" s="43"/>
      <c r="P424" s="44">
        <v>82680.180000000008</v>
      </c>
      <c r="Q424" s="43"/>
    </row>
    <row r="425" spans="1:17" ht="15" thickBot="1" x14ac:dyDescent="0.4">
      <c r="A425" s="407"/>
      <c r="B425" s="408"/>
      <c r="C425" s="25" t="s">
        <v>51</v>
      </c>
      <c r="D425" s="25" t="s">
        <v>42</v>
      </c>
      <c r="E425" s="45">
        <v>14</v>
      </c>
      <c r="F425" s="46">
        <v>589800</v>
      </c>
      <c r="G425" s="46">
        <v>92424</v>
      </c>
      <c r="H425" s="45"/>
      <c r="I425" s="45"/>
      <c r="J425" s="46">
        <v>29490</v>
      </c>
      <c r="K425" s="45"/>
      <c r="L425" s="45"/>
      <c r="M425" s="101"/>
      <c r="N425" s="101"/>
      <c r="O425" s="45"/>
      <c r="P425" s="46">
        <v>60495.69</v>
      </c>
      <c r="Q425" s="45"/>
    </row>
    <row r="426" spans="1:17" x14ac:dyDescent="0.35">
      <c r="A426" s="407"/>
      <c r="B426" s="406">
        <v>2023</v>
      </c>
      <c r="C426" s="27" t="s">
        <v>76</v>
      </c>
      <c r="D426" s="27" t="s">
        <v>42</v>
      </c>
      <c r="E426" s="47">
        <v>5</v>
      </c>
      <c r="F426" s="51">
        <v>659040</v>
      </c>
      <c r="G426" s="51">
        <v>125964</v>
      </c>
      <c r="H426" s="47"/>
      <c r="I426" s="47"/>
      <c r="J426" s="51"/>
      <c r="K426" s="47"/>
      <c r="L426" s="47">
        <v>159000</v>
      </c>
      <c r="M426" s="99">
        <v>26544</v>
      </c>
      <c r="N426" s="99"/>
      <c r="O426" s="47"/>
      <c r="P426" s="51"/>
      <c r="Q426" s="51">
        <v>189839.20439999999</v>
      </c>
    </row>
    <row r="427" spans="1:17" ht="27.5" customHeight="1" x14ac:dyDescent="0.35">
      <c r="A427" s="407"/>
      <c r="B427" s="407"/>
      <c r="C427" s="34" t="s">
        <v>78</v>
      </c>
      <c r="D427" s="23" t="s">
        <v>42</v>
      </c>
      <c r="E427" s="43">
        <v>20</v>
      </c>
      <c r="F427" s="44">
        <v>1576560</v>
      </c>
      <c r="G427" s="44">
        <v>301314</v>
      </c>
      <c r="H427" s="43"/>
      <c r="I427" s="43"/>
      <c r="J427" s="44">
        <v>78828</v>
      </c>
      <c r="K427" s="43"/>
      <c r="L427" s="43"/>
      <c r="M427" s="100">
        <v>80521.88</v>
      </c>
      <c r="N427" s="100"/>
      <c r="O427" s="43"/>
      <c r="P427" s="44">
        <v>166319.67000000001</v>
      </c>
      <c r="Q427" s="43"/>
    </row>
    <row r="428" spans="1:17" x14ac:dyDescent="0.35">
      <c r="A428" s="407"/>
      <c r="B428" s="407"/>
      <c r="C428" s="34" t="s">
        <v>79</v>
      </c>
      <c r="D428" s="23" t="s">
        <v>42</v>
      </c>
      <c r="E428" s="43">
        <v>4</v>
      </c>
      <c r="F428" s="44">
        <v>242760</v>
      </c>
      <c r="G428" s="44">
        <v>44760</v>
      </c>
      <c r="H428" s="44"/>
      <c r="I428" s="44"/>
      <c r="J428" s="44">
        <v>12138</v>
      </c>
      <c r="K428" s="43"/>
      <c r="L428" s="43"/>
      <c r="M428" s="100"/>
      <c r="N428" s="100"/>
      <c r="O428" s="43"/>
      <c r="P428" s="44">
        <v>25470.93</v>
      </c>
      <c r="Q428" s="43"/>
    </row>
    <row r="429" spans="1:17" x14ac:dyDescent="0.35">
      <c r="A429" s="407"/>
      <c r="B429" s="407"/>
      <c r="C429" s="34" t="s">
        <v>80</v>
      </c>
      <c r="D429" s="23" t="s">
        <v>42</v>
      </c>
      <c r="E429" s="43">
        <v>74</v>
      </c>
      <c r="F429" s="44">
        <v>4741680</v>
      </c>
      <c r="G429" s="44">
        <v>795013.2</v>
      </c>
      <c r="H429" s="44"/>
      <c r="I429" s="44"/>
      <c r="J429" s="44">
        <v>237084</v>
      </c>
      <c r="K429" s="43"/>
      <c r="L429" s="43"/>
      <c r="M429" s="100">
        <v>102440.63</v>
      </c>
      <c r="N429" s="100">
        <v>44100</v>
      </c>
      <c r="O429" s="43"/>
      <c r="P429" s="44">
        <v>490771.06200000003</v>
      </c>
      <c r="Q429" s="43"/>
    </row>
    <row r="430" spans="1:17" x14ac:dyDescent="0.35">
      <c r="A430" s="407"/>
      <c r="B430" s="407"/>
      <c r="C430" s="34" t="s">
        <v>103</v>
      </c>
      <c r="D430" s="23" t="s">
        <v>42</v>
      </c>
      <c r="E430" s="43">
        <v>16</v>
      </c>
      <c r="F430" s="44">
        <v>890760</v>
      </c>
      <c r="G430" s="44">
        <v>153402</v>
      </c>
      <c r="H430" s="44"/>
      <c r="I430" s="44"/>
      <c r="J430" s="44">
        <v>44538</v>
      </c>
      <c r="K430" s="43"/>
      <c r="L430" s="43"/>
      <c r="M430" s="100">
        <v>25000</v>
      </c>
      <c r="N430" s="100"/>
      <c r="O430" s="43"/>
      <c r="P430" s="44">
        <v>92539.5</v>
      </c>
      <c r="Q430" s="43"/>
    </row>
    <row r="431" spans="1:17" ht="15" thickBot="1" x14ac:dyDescent="0.4">
      <c r="A431" s="407"/>
      <c r="B431" s="408"/>
      <c r="C431" s="35" t="s">
        <v>51</v>
      </c>
      <c r="D431" s="25" t="s">
        <v>42</v>
      </c>
      <c r="E431" s="45">
        <v>12</v>
      </c>
      <c r="F431" s="46">
        <v>556560</v>
      </c>
      <c r="G431" s="46">
        <v>93416.4</v>
      </c>
      <c r="H431" s="46"/>
      <c r="I431" s="46"/>
      <c r="J431" s="46">
        <v>27828</v>
      </c>
      <c r="K431" s="45"/>
      <c r="L431" s="45"/>
      <c r="M431" s="101">
        <v>23306.25</v>
      </c>
      <c r="N431" s="101"/>
      <c r="O431" s="45"/>
      <c r="P431" s="46">
        <v>57613.374000000003</v>
      </c>
      <c r="Q431" s="45"/>
    </row>
    <row r="432" spans="1:17" x14ac:dyDescent="0.35">
      <c r="A432" s="407"/>
      <c r="B432" s="406">
        <v>2024</v>
      </c>
      <c r="C432" s="27" t="s">
        <v>76</v>
      </c>
      <c r="D432" s="27" t="s">
        <v>42</v>
      </c>
      <c r="E432" s="47">
        <v>5</v>
      </c>
      <c r="F432" s="51">
        <v>776160</v>
      </c>
      <c r="G432" s="51">
        <v>150652.79999999999</v>
      </c>
      <c r="H432" s="51"/>
      <c r="I432" s="51"/>
      <c r="J432" s="51"/>
      <c r="K432" s="47">
        <v>57600</v>
      </c>
      <c r="L432" s="47">
        <v>154700</v>
      </c>
      <c r="M432" s="99"/>
      <c r="N432" s="99"/>
      <c r="O432" s="47"/>
      <c r="P432" s="51"/>
      <c r="Q432" s="51">
        <v>217492.22408000001</v>
      </c>
    </row>
    <row r="433" spans="1:17" ht="27.5" customHeight="1" x14ac:dyDescent="0.35">
      <c r="A433" s="407"/>
      <c r="B433" s="407"/>
      <c r="C433" s="34" t="s">
        <v>78</v>
      </c>
      <c r="D433" s="23" t="s">
        <v>42</v>
      </c>
      <c r="E433" s="43">
        <v>20</v>
      </c>
      <c r="F433" s="44">
        <v>1870560</v>
      </c>
      <c r="G433" s="44">
        <v>363290.4</v>
      </c>
      <c r="H433" s="44"/>
      <c r="I433" s="44"/>
      <c r="J433" s="44">
        <v>93528</v>
      </c>
      <c r="K433" s="43">
        <v>70080</v>
      </c>
      <c r="L433" s="43"/>
      <c r="M433" s="100">
        <v>88433.13</v>
      </c>
      <c r="N433" s="100">
        <v>46500</v>
      </c>
      <c r="O433" s="43"/>
      <c r="P433" s="44">
        <v>197827.16400000002</v>
      </c>
      <c r="Q433" s="43"/>
    </row>
    <row r="434" spans="1:17" x14ac:dyDescent="0.35">
      <c r="A434" s="407"/>
      <c r="B434" s="407"/>
      <c r="C434" s="34" t="s">
        <v>79</v>
      </c>
      <c r="D434" s="23" t="s">
        <v>42</v>
      </c>
      <c r="E434" s="43">
        <v>4</v>
      </c>
      <c r="F434" s="44">
        <v>284160</v>
      </c>
      <c r="G434" s="44">
        <v>48028.800000000003</v>
      </c>
      <c r="H434" s="43"/>
      <c r="I434" s="43"/>
      <c r="J434" s="44">
        <v>14208</v>
      </c>
      <c r="K434" s="43"/>
      <c r="L434" s="43"/>
      <c r="M434" s="100">
        <v>15053.15</v>
      </c>
      <c r="N434" s="100"/>
      <c r="O434" s="43"/>
      <c r="P434" s="44">
        <v>29443.728000000003</v>
      </c>
      <c r="Q434" s="43"/>
    </row>
    <row r="435" spans="1:17" x14ac:dyDescent="0.35">
      <c r="A435" s="407"/>
      <c r="B435" s="407"/>
      <c r="C435" s="34" t="s">
        <v>80</v>
      </c>
      <c r="D435" s="23" t="s">
        <v>42</v>
      </c>
      <c r="E435" s="43">
        <v>77</v>
      </c>
      <c r="F435" s="44">
        <v>5871720</v>
      </c>
      <c r="G435" s="44">
        <v>971040</v>
      </c>
      <c r="H435" s="44"/>
      <c r="I435" s="44"/>
      <c r="J435" s="44">
        <v>293586</v>
      </c>
      <c r="K435" s="43">
        <v>66000</v>
      </c>
      <c r="L435" s="43"/>
      <c r="M435" s="100">
        <v>56562.5</v>
      </c>
      <c r="N435" s="100"/>
      <c r="O435" s="43"/>
      <c r="P435" s="44">
        <v>606589.41</v>
      </c>
      <c r="Q435" s="43"/>
    </row>
    <row r="436" spans="1:17" x14ac:dyDescent="0.35">
      <c r="A436" s="407"/>
      <c r="B436" s="407"/>
      <c r="C436" s="34" t="s">
        <v>103</v>
      </c>
      <c r="D436" s="34" t="s">
        <v>42</v>
      </c>
      <c r="E436" s="97">
        <v>15</v>
      </c>
      <c r="F436" s="100">
        <v>1017480</v>
      </c>
      <c r="G436" s="100">
        <v>191083.2</v>
      </c>
      <c r="H436" s="100"/>
      <c r="I436" s="100"/>
      <c r="J436" s="100">
        <v>50874</v>
      </c>
      <c r="K436" s="97"/>
      <c r="L436" s="97"/>
      <c r="M436" s="100">
        <v>38587.5</v>
      </c>
      <c r="N436" s="100"/>
      <c r="O436" s="43"/>
      <c r="P436" s="44">
        <v>107052.162</v>
      </c>
      <c r="Q436" s="43"/>
    </row>
    <row r="437" spans="1:17" ht="15" thickBot="1" x14ac:dyDescent="0.4">
      <c r="A437" s="407"/>
      <c r="B437" s="408"/>
      <c r="C437" s="35" t="s">
        <v>51</v>
      </c>
      <c r="D437" s="35" t="s">
        <v>42</v>
      </c>
      <c r="E437" s="98">
        <v>14</v>
      </c>
      <c r="F437" s="101">
        <v>808560</v>
      </c>
      <c r="G437" s="101">
        <v>128145.60000000001</v>
      </c>
      <c r="H437" s="101"/>
      <c r="I437" s="101"/>
      <c r="J437" s="101">
        <v>40428</v>
      </c>
      <c r="K437" s="98"/>
      <c r="L437" s="98"/>
      <c r="M437" s="101">
        <v>30950</v>
      </c>
      <c r="N437" s="101">
        <v>37800</v>
      </c>
      <c r="O437" s="45"/>
      <c r="P437" s="46">
        <v>83056.356</v>
      </c>
      <c r="Q437" s="45"/>
    </row>
    <row r="438" spans="1:17" x14ac:dyDescent="0.35">
      <c r="A438" s="407"/>
      <c r="B438" s="407">
        <v>2025</v>
      </c>
      <c r="C438" s="36" t="s">
        <v>76</v>
      </c>
      <c r="D438" s="36" t="s">
        <v>42</v>
      </c>
      <c r="E438" s="102">
        <v>5</v>
      </c>
      <c r="F438" s="103">
        <v>788400</v>
      </c>
      <c r="G438" s="103">
        <v>154608</v>
      </c>
      <c r="H438" s="103"/>
      <c r="I438" s="103"/>
      <c r="J438" s="103"/>
      <c r="K438" s="102">
        <v>57600</v>
      </c>
      <c r="L438" s="102">
        <v>218500</v>
      </c>
      <c r="M438" s="103">
        <v>111600</v>
      </c>
      <c r="N438" s="103"/>
      <c r="O438" s="52"/>
      <c r="P438" s="53"/>
      <c r="Q438" s="53">
        <v>233579.25880000001</v>
      </c>
    </row>
    <row r="439" spans="1:17" ht="27.5" customHeight="1" x14ac:dyDescent="0.35">
      <c r="A439" s="407"/>
      <c r="B439" s="407"/>
      <c r="C439" s="34" t="s">
        <v>78</v>
      </c>
      <c r="D439" s="34" t="s">
        <v>42</v>
      </c>
      <c r="E439" s="97">
        <v>20</v>
      </c>
      <c r="F439" s="100">
        <v>1951200</v>
      </c>
      <c r="G439" s="100">
        <v>361320</v>
      </c>
      <c r="H439" s="100"/>
      <c r="I439" s="100"/>
      <c r="J439" s="100">
        <v>97560</v>
      </c>
      <c r="K439" s="97">
        <v>67680</v>
      </c>
      <c r="L439" s="97"/>
      <c r="M439" s="100">
        <v>39662.5</v>
      </c>
      <c r="N439" s="100"/>
      <c r="O439" s="43"/>
      <c r="P439" s="44">
        <v>204856.80000000002</v>
      </c>
      <c r="Q439" s="43"/>
    </row>
    <row r="440" spans="1:17" x14ac:dyDescent="0.35">
      <c r="A440" s="407"/>
      <c r="B440" s="407"/>
      <c r="C440" s="34" t="s">
        <v>79</v>
      </c>
      <c r="D440" s="34" t="s">
        <v>42</v>
      </c>
      <c r="E440" s="97">
        <v>4</v>
      </c>
      <c r="F440" s="100">
        <v>298200</v>
      </c>
      <c r="G440" s="100">
        <v>51352.800000000003</v>
      </c>
      <c r="H440" s="100"/>
      <c r="I440" s="100"/>
      <c r="J440" s="100">
        <v>14910</v>
      </c>
      <c r="K440" s="97"/>
      <c r="L440" s="97"/>
      <c r="M440" s="100"/>
      <c r="N440" s="100"/>
      <c r="O440" s="43"/>
      <c r="P440" s="44">
        <v>30979.338</v>
      </c>
      <c r="Q440" s="43"/>
    </row>
    <row r="441" spans="1:17" x14ac:dyDescent="0.35">
      <c r="A441" s="407"/>
      <c r="B441" s="407"/>
      <c r="C441" s="34" t="s">
        <v>80</v>
      </c>
      <c r="D441" s="34" t="s">
        <v>42</v>
      </c>
      <c r="E441" s="97">
        <v>79</v>
      </c>
      <c r="F441" s="100">
        <v>6364320</v>
      </c>
      <c r="G441" s="100">
        <v>982414.8</v>
      </c>
      <c r="H441" s="100"/>
      <c r="I441" s="100"/>
      <c r="J441" s="100">
        <v>318216</v>
      </c>
      <c r="K441" s="97">
        <v>66000</v>
      </c>
      <c r="L441" s="97"/>
      <c r="M441" s="100">
        <v>214310.55</v>
      </c>
      <c r="N441" s="100">
        <v>55050</v>
      </c>
      <c r="O441" s="43"/>
      <c r="P441" s="44">
        <v>651520.81800000009</v>
      </c>
      <c r="Q441" s="43"/>
    </row>
    <row r="442" spans="1:17" x14ac:dyDescent="0.35">
      <c r="A442" s="407"/>
      <c r="B442" s="407"/>
      <c r="C442" s="34" t="s">
        <v>103</v>
      </c>
      <c r="D442" s="34" t="s">
        <v>42</v>
      </c>
      <c r="E442" s="97">
        <v>16</v>
      </c>
      <c r="F442" s="100">
        <v>1126320</v>
      </c>
      <c r="G442" s="100">
        <v>213886.8</v>
      </c>
      <c r="H442" s="100"/>
      <c r="I442" s="100"/>
      <c r="J442" s="100">
        <v>56316</v>
      </c>
      <c r="K442" s="97"/>
      <c r="L442" s="97"/>
      <c r="M442" s="100">
        <v>19953.13</v>
      </c>
      <c r="N442" s="100"/>
      <c r="O442" s="43"/>
      <c r="P442" s="44">
        <v>118704.43800000001</v>
      </c>
      <c r="Q442" s="43"/>
    </row>
    <row r="443" spans="1:17" ht="15" thickBot="1" x14ac:dyDescent="0.4">
      <c r="A443" s="408"/>
      <c r="B443" s="408"/>
      <c r="C443" s="35" t="s">
        <v>51</v>
      </c>
      <c r="D443" s="35" t="s">
        <v>42</v>
      </c>
      <c r="E443" s="98">
        <v>14</v>
      </c>
      <c r="F443" s="101">
        <v>849000</v>
      </c>
      <c r="G443" s="101">
        <v>139270.79999999999</v>
      </c>
      <c r="H443" s="98"/>
      <c r="I443" s="98"/>
      <c r="J443" s="101">
        <v>42450</v>
      </c>
      <c r="K443" s="98"/>
      <c r="L443" s="98"/>
      <c r="M443" s="101"/>
      <c r="N443" s="101"/>
      <c r="O443" s="45"/>
      <c r="P443" s="46">
        <v>87611.268000000011</v>
      </c>
      <c r="Q443" s="45"/>
    </row>
    <row r="444" spans="1:17" x14ac:dyDescent="0.35">
      <c r="A444" s="419" t="s">
        <v>402</v>
      </c>
      <c r="B444" s="406">
        <v>2020</v>
      </c>
      <c r="C444" s="27" t="s">
        <v>76</v>
      </c>
      <c r="D444" s="27" t="s">
        <v>23</v>
      </c>
      <c r="E444" s="47">
        <v>3</v>
      </c>
      <c r="F444" s="51">
        <v>248951.37</v>
      </c>
      <c r="G444" s="51">
        <v>47182.71</v>
      </c>
      <c r="H444" s="51"/>
      <c r="I444" s="51"/>
      <c r="J444" s="51"/>
      <c r="K444" s="51"/>
      <c r="L444" s="51">
        <v>51418.8</v>
      </c>
      <c r="M444" s="51"/>
      <c r="N444" s="51"/>
      <c r="O444" s="51"/>
      <c r="P444" s="51"/>
      <c r="Q444" s="51">
        <v>79440.91</v>
      </c>
    </row>
    <row r="445" spans="1:17" ht="29" customHeight="1" x14ac:dyDescent="0.35">
      <c r="A445" s="420"/>
      <c r="B445" s="407"/>
      <c r="C445" s="23" t="s">
        <v>78</v>
      </c>
      <c r="D445" s="23" t="s">
        <v>20</v>
      </c>
      <c r="E445" s="43">
        <v>37</v>
      </c>
      <c r="F445" s="44">
        <v>1840904.97</v>
      </c>
      <c r="G445" s="44">
        <v>325122.09999999998</v>
      </c>
      <c r="H445" s="44"/>
      <c r="I445" s="44">
        <v>135499.26999999999</v>
      </c>
      <c r="J445" s="44">
        <v>87114.78</v>
      </c>
      <c r="K445" s="44">
        <v>7406.14</v>
      </c>
      <c r="L445" s="44">
        <v>518138.2</v>
      </c>
      <c r="M445" s="44">
        <v>70150.89</v>
      </c>
      <c r="N445" s="44"/>
      <c r="O445" s="44"/>
      <c r="P445" s="44">
        <v>186124.74</v>
      </c>
      <c r="Q445" s="44">
        <v>656888.61</v>
      </c>
    </row>
    <row r="446" spans="1:17" x14ac:dyDescent="0.35">
      <c r="A446" s="420"/>
      <c r="B446" s="395"/>
      <c r="C446" s="34" t="s">
        <v>79</v>
      </c>
      <c r="D446" s="34" t="s">
        <v>20</v>
      </c>
      <c r="E446" s="97">
        <v>2</v>
      </c>
      <c r="F446" s="100">
        <v>109243.23</v>
      </c>
      <c r="G446" s="100">
        <v>22013.97</v>
      </c>
      <c r="H446" s="100"/>
      <c r="I446" s="100"/>
      <c r="J446" s="100">
        <v>5156.68</v>
      </c>
      <c r="K446" s="100"/>
      <c r="L446" s="100">
        <v>39783</v>
      </c>
      <c r="M446" s="100"/>
      <c r="N446" s="100"/>
      <c r="O446" s="100"/>
      <c r="P446" s="100">
        <v>10683.72</v>
      </c>
      <c r="Q446" s="100">
        <v>40203.82</v>
      </c>
    </row>
    <row r="447" spans="1:17" x14ac:dyDescent="0.35">
      <c r="A447" s="420"/>
      <c r="B447" s="407"/>
      <c r="C447" s="23" t="s">
        <v>80</v>
      </c>
      <c r="D447" s="23" t="s">
        <v>20</v>
      </c>
      <c r="E447" s="43">
        <v>54</v>
      </c>
      <c r="F447" s="44">
        <v>2245294.17</v>
      </c>
      <c r="G447" s="44">
        <v>372698.13</v>
      </c>
      <c r="H447" s="44"/>
      <c r="I447" s="44">
        <v>24125</v>
      </c>
      <c r="J447" s="44">
        <v>129794.39</v>
      </c>
      <c r="K447" s="44"/>
      <c r="L447" s="44">
        <v>595863.19999999995</v>
      </c>
      <c r="M447" s="44">
        <v>30884.6</v>
      </c>
      <c r="N447" s="44">
        <v>41406.68</v>
      </c>
      <c r="O447" s="44"/>
      <c r="P447" s="44">
        <v>215982.6</v>
      </c>
      <c r="Q447" s="44">
        <v>765201.12</v>
      </c>
    </row>
    <row r="448" spans="1:17" x14ac:dyDescent="0.35">
      <c r="A448" s="420"/>
      <c r="B448" s="407"/>
      <c r="C448" s="23" t="s">
        <v>103</v>
      </c>
      <c r="D448" s="23" t="s">
        <v>20</v>
      </c>
      <c r="E448" s="43">
        <v>28</v>
      </c>
      <c r="F448" s="44">
        <v>1178127.3799999999</v>
      </c>
      <c r="G448" s="44">
        <v>186406.49</v>
      </c>
      <c r="H448" s="44"/>
      <c r="I448" s="44">
        <v>1225.73</v>
      </c>
      <c r="J448" s="44">
        <v>64882.67</v>
      </c>
      <c r="K448" s="44">
        <v>4800</v>
      </c>
      <c r="L448" s="44">
        <v>289991.59999999998</v>
      </c>
      <c r="M448" s="44">
        <v>26843.75</v>
      </c>
      <c r="N448" s="44">
        <v>69670.63</v>
      </c>
      <c r="O448" s="44"/>
      <c r="P448" s="44">
        <v>93004.55</v>
      </c>
      <c r="Q448" s="44">
        <v>358516.63</v>
      </c>
    </row>
    <row r="449" spans="1:17" ht="15" thickBot="1" x14ac:dyDescent="0.4">
      <c r="A449" s="420"/>
      <c r="B449" s="408"/>
      <c r="C449" s="25" t="s">
        <v>51</v>
      </c>
      <c r="D449" s="25" t="s">
        <v>20</v>
      </c>
      <c r="E449" s="45">
        <v>11</v>
      </c>
      <c r="F449" s="46">
        <v>80788.800000000003</v>
      </c>
      <c r="G449" s="46">
        <v>16231.49</v>
      </c>
      <c r="H449" s="46"/>
      <c r="I449" s="46"/>
      <c r="J449" s="46">
        <v>5171.12</v>
      </c>
      <c r="K449" s="46"/>
      <c r="L449" s="46">
        <v>22000</v>
      </c>
      <c r="M449" s="46"/>
      <c r="N449" s="46"/>
      <c r="O449" s="46"/>
      <c r="P449" s="46">
        <v>13177.74</v>
      </c>
      <c r="Q449" s="46">
        <v>28642.59</v>
      </c>
    </row>
    <row r="450" spans="1:17" x14ac:dyDescent="0.35">
      <c r="A450" s="420"/>
      <c r="B450" s="406">
        <v>2021</v>
      </c>
      <c r="C450" s="27" t="s">
        <v>76</v>
      </c>
      <c r="D450" s="27" t="s">
        <v>23</v>
      </c>
      <c r="E450" s="47">
        <v>3</v>
      </c>
      <c r="F450" s="51">
        <v>244982.39999999999</v>
      </c>
      <c r="G450" s="51">
        <v>52993.5</v>
      </c>
      <c r="H450" s="51"/>
      <c r="I450" s="51"/>
      <c r="J450" s="51"/>
      <c r="K450" s="51"/>
      <c r="L450" s="51">
        <v>86776.65</v>
      </c>
      <c r="M450" s="51"/>
      <c r="N450" s="51"/>
      <c r="O450" s="51"/>
      <c r="P450" s="75"/>
      <c r="Q450" s="51">
        <v>79497.919999999998</v>
      </c>
    </row>
    <row r="451" spans="1:17" ht="30.5" customHeight="1" x14ac:dyDescent="0.35">
      <c r="A451" s="420"/>
      <c r="B451" s="407"/>
      <c r="C451" s="23" t="s">
        <v>78</v>
      </c>
      <c r="D451" s="23" t="s">
        <v>20</v>
      </c>
      <c r="E451" s="43">
        <v>36</v>
      </c>
      <c r="F451" s="44">
        <v>2087240.14</v>
      </c>
      <c r="G451" s="44">
        <v>372905.25</v>
      </c>
      <c r="H451" s="44"/>
      <c r="I451" s="44">
        <v>137919</v>
      </c>
      <c r="J451" s="44">
        <v>89652.92</v>
      </c>
      <c r="K451" s="44">
        <v>8057.28</v>
      </c>
      <c r="L451" s="44">
        <v>303825</v>
      </c>
      <c r="M451" s="44">
        <v>85974.39</v>
      </c>
      <c r="N451" s="44"/>
      <c r="O451" s="44"/>
      <c r="P451" s="44">
        <v>206779.97</v>
      </c>
      <c r="Q451" s="44">
        <v>656226.94999999995</v>
      </c>
    </row>
    <row r="452" spans="1:17" x14ac:dyDescent="0.35">
      <c r="A452" s="420"/>
      <c r="B452" s="395"/>
      <c r="C452" s="34" t="s">
        <v>79</v>
      </c>
      <c r="D452" s="34" t="s">
        <v>20</v>
      </c>
      <c r="E452" s="97">
        <v>2</v>
      </c>
      <c r="F452" s="100">
        <v>118995.64</v>
      </c>
      <c r="G452" s="100">
        <v>23905.07</v>
      </c>
      <c r="H452" s="100"/>
      <c r="I452" s="100"/>
      <c r="J452" s="100">
        <v>5250.67</v>
      </c>
      <c r="K452" s="100"/>
      <c r="L452" s="100">
        <v>17900</v>
      </c>
      <c r="M452" s="100"/>
      <c r="N452" s="100"/>
      <c r="O452" s="100"/>
      <c r="P452" s="100">
        <v>12596.89</v>
      </c>
      <c r="Q452" s="100">
        <v>37048.32</v>
      </c>
    </row>
    <row r="453" spans="1:17" x14ac:dyDescent="0.35">
      <c r="A453" s="420"/>
      <c r="B453" s="407"/>
      <c r="C453" s="23" t="s">
        <v>80</v>
      </c>
      <c r="D453" s="23" t="s">
        <v>20</v>
      </c>
      <c r="E453" s="43">
        <v>57</v>
      </c>
      <c r="F453" s="44">
        <v>2469336.83</v>
      </c>
      <c r="G453" s="44">
        <v>419025.08</v>
      </c>
      <c r="H453" s="44"/>
      <c r="I453" s="44">
        <v>19151</v>
      </c>
      <c r="J453" s="44">
        <v>135150.64000000001</v>
      </c>
      <c r="K453" s="44"/>
      <c r="L453" s="44">
        <v>405850</v>
      </c>
      <c r="M453" s="44">
        <v>75167.39</v>
      </c>
      <c r="N453" s="44"/>
      <c r="O453" s="44"/>
      <c r="P453" s="44">
        <v>246301.07</v>
      </c>
      <c r="Q453" s="44">
        <v>767526.89</v>
      </c>
    </row>
    <row r="454" spans="1:17" x14ac:dyDescent="0.35">
      <c r="A454" s="420"/>
      <c r="B454" s="407"/>
      <c r="C454" s="23" t="s">
        <v>103</v>
      </c>
      <c r="D454" s="23" t="s">
        <v>20</v>
      </c>
      <c r="E454" s="43">
        <v>26</v>
      </c>
      <c r="F454" s="44">
        <v>1188628.1299999999</v>
      </c>
      <c r="G454" s="44">
        <v>194203.87</v>
      </c>
      <c r="H454" s="44"/>
      <c r="I454" s="44">
        <v>438</v>
      </c>
      <c r="J454" s="44">
        <v>61873.63</v>
      </c>
      <c r="K454" s="44">
        <v>4800</v>
      </c>
      <c r="L454" s="44">
        <v>197768.75</v>
      </c>
      <c r="M454" s="44">
        <v>50984.959999999999</v>
      </c>
      <c r="N454" s="44">
        <v>66578.679999999993</v>
      </c>
      <c r="O454" s="44"/>
      <c r="P454" s="44">
        <v>118772.49</v>
      </c>
      <c r="Q454" s="44">
        <v>343025.3</v>
      </c>
    </row>
    <row r="455" spans="1:17" ht="15" thickBot="1" x14ac:dyDescent="0.4">
      <c r="A455" s="420"/>
      <c r="B455" s="408"/>
      <c r="C455" s="25" t="s">
        <v>51</v>
      </c>
      <c r="D455" s="25" t="s">
        <v>20</v>
      </c>
      <c r="E455" s="45">
        <v>7</v>
      </c>
      <c r="F455" s="46">
        <v>270804</v>
      </c>
      <c r="G455" s="46">
        <v>54160.800000000003</v>
      </c>
      <c r="H455" s="46"/>
      <c r="I455" s="46">
        <v>4116.6099999999997</v>
      </c>
      <c r="J455" s="46">
        <v>15840</v>
      </c>
      <c r="K455" s="46"/>
      <c r="L455" s="46">
        <v>41700</v>
      </c>
      <c r="M455" s="46">
        <v>9605.33</v>
      </c>
      <c r="N455" s="46"/>
      <c r="O455" s="46"/>
      <c r="P455" s="46">
        <v>9359.32</v>
      </c>
      <c r="Q455" s="46">
        <v>83483.08</v>
      </c>
    </row>
    <row r="456" spans="1:17" x14ac:dyDescent="0.35">
      <c r="A456" s="420"/>
      <c r="B456" s="406">
        <v>2022</v>
      </c>
      <c r="C456" s="27" t="s">
        <v>76</v>
      </c>
      <c r="D456" s="27" t="s">
        <v>23</v>
      </c>
      <c r="E456" s="47">
        <v>3</v>
      </c>
      <c r="F456" s="51">
        <v>230200</v>
      </c>
      <c r="G456" s="51">
        <v>60273.04</v>
      </c>
      <c r="H456" s="51"/>
      <c r="I456" s="51"/>
      <c r="J456" s="51"/>
      <c r="K456" s="51"/>
      <c r="L456" s="51">
        <v>75909.25</v>
      </c>
      <c r="M456" s="51">
        <v>27215.74</v>
      </c>
      <c r="N456" s="51"/>
      <c r="O456" s="51"/>
      <c r="P456" s="51"/>
      <c r="Q456" s="51">
        <v>76184.3</v>
      </c>
    </row>
    <row r="457" spans="1:17" ht="32" customHeight="1" x14ac:dyDescent="0.35">
      <c r="A457" s="420"/>
      <c r="B457" s="407"/>
      <c r="C457" s="23" t="s">
        <v>78</v>
      </c>
      <c r="D457" s="23" t="s">
        <v>20</v>
      </c>
      <c r="E457" s="43">
        <v>35</v>
      </c>
      <c r="F457" s="44">
        <v>2191044.33</v>
      </c>
      <c r="G457" s="44">
        <v>403591.6</v>
      </c>
      <c r="H457" s="44"/>
      <c r="I457" s="44">
        <v>130719</v>
      </c>
      <c r="J457" s="44">
        <v>90495.55</v>
      </c>
      <c r="K457" s="44">
        <v>8541.1200000000008</v>
      </c>
      <c r="L457" s="44">
        <v>242972.78</v>
      </c>
      <c r="M457" s="44">
        <v>13515.17</v>
      </c>
      <c r="N457" s="44"/>
      <c r="O457" s="44"/>
      <c r="P457" s="44">
        <v>214469.96</v>
      </c>
      <c r="Q457" s="44">
        <v>702445.41</v>
      </c>
    </row>
    <row r="458" spans="1:17" x14ac:dyDescent="0.35">
      <c r="A458" s="420"/>
      <c r="B458" s="395"/>
      <c r="C458" s="34" t="s">
        <v>79</v>
      </c>
      <c r="D458" s="34" t="s">
        <v>20</v>
      </c>
      <c r="E458" s="97">
        <v>2</v>
      </c>
      <c r="F458" s="100">
        <v>125728.36</v>
      </c>
      <c r="G458" s="100">
        <v>25218.2</v>
      </c>
      <c r="H458" s="100"/>
      <c r="I458" s="100"/>
      <c r="J458" s="100">
        <v>5618</v>
      </c>
      <c r="K458" s="100"/>
      <c r="L458" s="100">
        <v>10560</v>
      </c>
      <c r="M458" s="100">
        <v>7238.44</v>
      </c>
      <c r="N458" s="100"/>
      <c r="O458" s="100"/>
      <c r="P458" s="100">
        <v>12608.03</v>
      </c>
      <c r="Q458" s="100">
        <v>39046.42</v>
      </c>
    </row>
    <row r="459" spans="1:17" x14ac:dyDescent="0.35">
      <c r="A459" s="420"/>
      <c r="B459" s="407"/>
      <c r="C459" s="23" t="s">
        <v>80</v>
      </c>
      <c r="D459" s="23" t="s">
        <v>20</v>
      </c>
      <c r="E459" s="94">
        <v>58</v>
      </c>
      <c r="F459" s="44">
        <v>2724136.26</v>
      </c>
      <c r="G459" s="44">
        <v>466497.73</v>
      </c>
      <c r="H459" s="44"/>
      <c r="I459" s="44">
        <v>25185.39</v>
      </c>
      <c r="J459" s="44">
        <v>146889.92000000001</v>
      </c>
      <c r="K459" s="44"/>
      <c r="L459" s="44">
        <v>315529.13</v>
      </c>
      <c r="M459" s="44">
        <v>66576.649999999994</v>
      </c>
      <c r="N459" s="44"/>
      <c r="O459" s="44"/>
      <c r="P459" s="44">
        <v>251695.79</v>
      </c>
      <c r="Q459" s="44">
        <v>852907.84</v>
      </c>
    </row>
    <row r="460" spans="1:17" x14ac:dyDescent="0.35">
      <c r="A460" s="420"/>
      <c r="B460" s="407"/>
      <c r="C460" s="23" t="s">
        <v>103</v>
      </c>
      <c r="D460" s="23" t="s">
        <v>20</v>
      </c>
      <c r="E460" s="43">
        <v>26</v>
      </c>
      <c r="F460" s="44">
        <v>1168242.2</v>
      </c>
      <c r="G460" s="44">
        <v>194600.88</v>
      </c>
      <c r="H460" s="44"/>
      <c r="I460" s="44"/>
      <c r="J460" s="44">
        <v>60644.84</v>
      </c>
      <c r="K460" s="44">
        <v>4800</v>
      </c>
      <c r="L460" s="44">
        <v>159583.82999999999</v>
      </c>
      <c r="M460" s="44"/>
      <c r="N460" s="44">
        <v>35243.81</v>
      </c>
      <c r="O460" s="44"/>
      <c r="P460" s="44">
        <v>113876.47</v>
      </c>
      <c r="Q460" s="44">
        <v>349848.92</v>
      </c>
    </row>
    <row r="461" spans="1:17" ht="15" thickBot="1" x14ac:dyDescent="0.4">
      <c r="A461" s="420"/>
      <c r="B461" s="408"/>
      <c r="C461" s="25" t="s">
        <v>51</v>
      </c>
      <c r="D461" s="25" t="s">
        <v>20</v>
      </c>
      <c r="E461" s="45">
        <v>8</v>
      </c>
      <c r="F461" s="46">
        <v>332797.07</v>
      </c>
      <c r="G461" s="46">
        <v>66722.84</v>
      </c>
      <c r="H461" s="46"/>
      <c r="I461" s="46">
        <v>5346.63</v>
      </c>
      <c r="J461" s="46">
        <v>19681.34</v>
      </c>
      <c r="K461" s="46"/>
      <c r="L461" s="46">
        <v>72960</v>
      </c>
      <c r="M461" s="46">
        <v>50592.17</v>
      </c>
      <c r="N461" s="46"/>
      <c r="O461" s="46"/>
      <c r="P461" s="46">
        <v>29336.68</v>
      </c>
      <c r="Q461" s="46">
        <v>113580.64</v>
      </c>
    </row>
    <row r="462" spans="1:17" x14ac:dyDescent="0.35">
      <c r="A462" s="420"/>
      <c r="B462" s="406">
        <v>2023</v>
      </c>
      <c r="C462" s="27" t="s">
        <v>76</v>
      </c>
      <c r="D462" s="27" t="s">
        <v>23</v>
      </c>
      <c r="E462" s="47">
        <v>5</v>
      </c>
      <c r="F462" s="51">
        <v>384086.54</v>
      </c>
      <c r="G462" s="51">
        <v>73467.47</v>
      </c>
      <c r="H462" s="51"/>
      <c r="I462" s="51"/>
      <c r="J462" s="51"/>
      <c r="K462" s="51"/>
      <c r="L462" s="51">
        <v>74120</v>
      </c>
      <c r="M462" s="51"/>
      <c r="N462" s="51"/>
      <c r="O462" s="51"/>
      <c r="P462" s="51"/>
      <c r="Q462" s="51">
        <v>114087.27</v>
      </c>
    </row>
    <row r="463" spans="1:17" ht="28" customHeight="1" x14ac:dyDescent="0.35">
      <c r="A463" s="420"/>
      <c r="B463" s="407"/>
      <c r="C463" s="23" t="s">
        <v>78</v>
      </c>
      <c r="D463" s="23" t="s">
        <v>20</v>
      </c>
      <c r="E463" s="43">
        <v>35</v>
      </c>
      <c r="F463" s="44">
        <v>2099914.14</v>
      </c>
      <c r="G463" s="44">
        <v>396186.87</v>
      </c>
      <c r="H463" s="44"/>
      <c r="I463" s="44">
        <v>147543</v>
      </c>
      <c r="J463" s="44">
        <v>89867.01</v>
      </c>
      <c r="K463" s="44">
        <v>9557.7999999999993</v>
      </c>
      <c r="L463" s="44">
        <v>386349</v>
      </c>
      <c r="M463" s="44">
        <v>107592.08</v>
      </c>
      <c r="N463" s="44">
        <v>105432.58</v>
      </c>
      <c r="O463" s="44"/>
      <c r="P463" s="44">
        <v>233758.02</v>
      </c>
      <c r="Q463" s="44">
        <v>743758.1</v>
      </c>
    </row>
    <row r="464" spans="1:17" x14ac:dyDescent="0.35">
      <c r="A464" s="420"/>
      <c r="B464" s="407"/>
      <c r="C464" s="23" t="s">
        <v>79</v>
      </c>
      <c r="D464" s="23" t="s">
        <v>20</v>
      </c>
      <c r="E464" s="43">
        <v>3</v>
      </c>
      <c r="F464" s="44">
        <v>171794.17</v>
      </c>
      <c r="G464" s="44">
        <v>33862.58</v>
      </c>
      <c r="H464" s="44"/>
      <c r="I464" s="44"/>
      <c r="J464" s="44">
        <v>7882.35</v>
      </c>
      <c r="K464" s="44"/>
      <c r="L464" s="44">
        <v>36863</v>
      </c>
      <c r="M464" s="44">
        <v>16115.58</v>
      </c>
      <c r="N464" s="44"/>
      <c r="O464" s="44"/>
      <c r="P464" s="44">
        <v>13942.37</v>
      </c>
      <c r="Q464" s="44">
        <v>56161.58</v>
      </c>
    </row>
    <row r="465" spans="1:17" x14ac:dyDescent="0.35">
      <c r="A465" s="420"/>
      <c r="B465" s="407"/>
      <c r="C465" s="23" t="s">
        <v>80</v>
      </c>
      <c r="D465" s="23" t="s">
        <v>20</v>
      </c>
      <c r="E465" s="43">
        <v>59</v>
      </c>
      <c r="F465" s="44">
        <v>3177913.02</v>
      </c>
      <c r="G465" s="44">
        <v>535585.57999999996</v>
      </c>
      <c r="H465" s="44"/>
      <c r="I465" s="44">
        <v>17153.75</v>
      </c>
      <c r="J465" s="44">
        <v>172227.07</v>
      </c>
      <c r="K465" s="44"/>
      <c r="L465" s="44">
        <v>641076</v>
      </c>
      <c r="M465" s="44">
        <v>151987.87</v>
      </c>
      <c r="N465" s="44">
        <v>43735.199999999997</v>
      </c>
      <c r="O465" s="44"/>
      <c r="P465" s="44">
        <v>297215.59000000003</v>
      </c>
      <c r="Q465" s="44">
        <v>1059252.98</v>
      </c>
    </row>
    <row r="466" spans="1:17" x14ac:dyDescent="0.35">
      <c r="A466" s="420"/>
      <c r="B466" s="407"/>
      <c r="C466" s="23" t="s">
        <v>103</v>
      </c>
      <c r="D466" s="23" t="s">
        <v>20</v>
      </c>
      <c r="E466" s="43">
        <v>29</v>
      </c>
      <c r="F466" s="44">
        <v>1422306.14</v>
      </c>
      <c r="G466" s="44">
        <v>229636.98</v>
      </c>
      <c r="H466" s="44"/>
      <c r="I466" s="44"/>
      <c r="J466" s="44">
        <v>73799.7</v>
      </c>
      <c r="K466" s="44">
        <v>4800</v>
      </c>
      <c r="L466" s="44">
        <v>279524</v>
      </c>
      <c r="M466" s="44">
        <v>11119.89</v>
      </c>
      <c r="N466" s="44">
        <v>35460.21</v>
      </c>
      <c r="O466" s="44"/>
      <c r="P466" s="44">
        <v>123471.03</v>
      </c>
      <c r="Q466" s="44">
        <v>443683.01</v>
      </c>
    </row>
    <row r="467" spans="1:17" ht="15" thickBot="1" x14ac:dyDescent="0.4">
      <c r="A467" s="420"/>
      <c r="B467" s="408"/>
      <c r="C467" s="25" t="s">
        <v>51</v>
      </c>
      <c r="D467" s="25" t="s">
        <v>20</v>
      </c>
      <c r="E467" s="45">
        <v>8</v>
      </c>
      <c r="F467" s="46">
        <v>355055.72</v>
      </c>
      <c r="G467" s="46">
        <v>71006.2</v>
      </c>
      <c r="H467" s="46"/>
      <c r="I467" s="46">
        <v>6292.13</v>
      </c>
      <c r="J467" s="46">
        <v>21578.67</v>
      </c>
      <c r="K467" s="46"/>
      <c r="L467" s="46">
        <v>76147</v>
      </c>
      <c r="M467" s="46">
        <v>12065.06</v>
      </c>
      <c r="N467" s="46">
        <v>38777.21</v>
      </c>
      <c r="O467" s="46"/>
      <c r="P467" s="46">
        <v>37894</v>
      </c>
      <c r="Q467" s="46">
        <v>121365.87</v>
      </c>
    </row>
    <row r="468" spans="1:17" x14ac:dyDescent="0.35">
      <c r="A468" s="420"/>
      <c r="B468" s="406">
        <v>2024</v>
      </c>
      <c r="C468" s="27" t="s">
        <v>76</v>
      </c>
      <c r="D468" s="27" t="s">
        <v>23</v>
      </c>
      <c r="E468" s="47">
        <v>3</v>
      </c>
      <c r="F468" s="51">
        <v>461685</v>
      </c>
      <c r="G468" s="51">
        <v>93179.17</v>
      </c>
      <c r="H468" s="51"/>
      <c r="I468" s="51">
        <v>37920</v>
      </c>
      <c r="J468" s="51"/>
      <c r="K468" s="51"/>
      <c r="L468" s="51">
        <v>83520</v>
      </c>
      <c r="M468" s="51"/>
      <c r="N468" s="51"/>
      <c r="O468" s="51"/>
      <c r="P468" s="51"/>
      <c r="Q468" s="51">
        <v>135039.6</v>
      </c>
    </row>
    <row r="469" spans="1:17" ht="29.5" customHeight="1" x14ac:dyDescent="0.35">
      <c r="A469" s="420"/>
      <c r="B469" s="407"/>
      <c r="C469" s="23" t="s">
        <v>78</v>
      </c>
      <c r="D469" s="23" t="s">
        <v>20</v>
      </c>
      <c r="E469" s="43">
        <v>33</v>
      </c>
      <c r="F469" s="44">
        <v>2654761.11</v>
      </c>
      <c r="G469" s="44">
        <v>482855.52</v>
      </c>
      <c r="H469" s="44"/>
      <c r="I469" s="44">
        <v>156133.38</v>
      </c>
      <c r="J469" s="44">
        <v>111744.73</v>
      </c>
      <c r="K469" s="44">
        <v>12071.89</v>
      </c>
      <c r="L469" s="44">
        <v>560562.5</v>
      </c>
      <c r="M469" s="44">
        <v>47957.96</v>
      </c>
      <c r="N469" s="44"/>
      <c r="O469" s="44"/>
      <c r="P469" s="44">
        <v>252240.91</v>
      </c>
      <c r="Q469" s="44">
        <v>912924.55</v>
      </c>
    </row>
    <row r="470" spans="1:17" x14ac:dyDescent="0.35">
      <c r="A470" s="420"/>
      <c r="B470" s="407"/>
      <c r="C470" s="23" t="s">
        <v>79</v>
      </c>
      <c r="D470" s="23" t="s">
        <v>20</v>
      </c>
      <c r="E470" s="43">
        <v>4</v>
      </c>
      <c r="F470" s="44">
        <v>224586</v>
      </c>
      <c r="G470" s="44">
        <v>35408.04</v>
      </c>
      <c r="H470" s="44"/>
      <c r="I470" s="44"/>
      <c r="J470" s="44">
        <v>10236.41</v>
      </c>
      <c r="K470" s="44"/>
      <c r="L470" s="44">
        <v>38187.5</v>
      </c>
      <c r="M470" s="44"/>
      <c r="N470" s="44"/>
      <c r="O470" s="44"/>
      <c r="P470" s="44">
        <v>18999.62</v>
      </c>
      <c r="Q470" s="44">
        <v>58558.05</v>
      </c>
    </row>
    <row r="471" spans="1:17" x14ac:dyDescent="0.35">
      <c r="A471" s="420"/>
      <c r="B471" s="407"/>
      <c r="C471" s="23" t="s">
        <v>80</v>
      </c>
      <c r="D471" s="23" t="s">
        <v>20</v>
      </c>
      <c r="E471" s="43">
        <v>63</v>
      </c>
      <c r="F471" s="44">
        <v>3624142.45</v>
      </c>
      <c r="G471" s="44">
        <v>610941.02</v>
      </c>
      <c r="H471" s="44"/>
      <c r="I471" s="44">
        <v>5222.2700000000004</v>
      </c>
      <c r="J471" s="44">
        <v>193989.98</v>
      </c>
      <c r="K471" s="44">
        <v>1800</v>
      </c>
      <c r="L471" s="44">
        <v>785825</v>
      </c>
      <c r="M471" s="44">
        <v>156878.87</v>
      </c>
      <c r="N471" s="44"/>
      <c r="O471" s="44"/>
      <c r="P471" s="44">
        <v>330608.61</v>
      </c>
      <c r="Q471" s="44">
        <v>1225162.49</v>
      </c>
    </row>
    <row r="472" spans="1:17" x14ac:dyDescent="0.35">
      <c r="A472" s="420"/>
      <c r="B472" s="407"/>
      <c r="C472" s="23" t="s">
        <v>103</v>
      </c>
      <c r="D472" s="23" t="s">
        <v>20</v>
      </c>
      <c r="E472" s="43">
        <v>35</v>
      </c>
      <c r="F472" s="44">
        <v>1820319.11</v>
      </c>
      <c r="G472" s="44">
        <v>282130.99</v>
      </c>
      <c r="H472" s="44"/>
      <c r="I472" s="44">
        <v>2746.67</v>
      </c>
      <c r="J472" s="44">
        <v>94162</v>
      </c>
      <c r="K472" s="44">
        <v>7133.35</v>
      </c>
      <c r="L472" s="44">
        <v>447275</v>
      </c>
      <c r="M472" s="44">
        <v>61347.34</v>
      </c>
      <c r="N472" s="44"/>
      <c r="O472" s="44"/>
      <c r="P472" s="44">
        <v>128665.35</v>
      </c>
      <c r="Q472" s="44">
        <v>581935.35</v>
      </c>
    </row>
    <row r="473" spans="1:17" ht="15" thickBot="1" x14ac:dyDescent="0.4">
      <c r="A473" s="420"/>
      <c r="B473" s="408"/>
      <c r="C473" s="25" t="s">
        <v>51</v>
      </c>
      <c r="D473" s="25" t="s">
        <v>20</v>
      </c>
      <c r="E473" s="45">
        <v>11</v>
      </c>
      <c r="F473" s="46">
        <v>463127.62</v>
      </c>
      <c r="G473" s="46">
        <v>86162.27</v>
      </c>
      <c r="H473" s="46"/>
      <c r="I473" s="46">
        <v>5560.79</v>
      </c>
      <c r="J473" s="46">
        <v>28786.69</v>
      </c>
      <c r="K473" s="46"/>
      <c r="L473" s="46">
        <v>132375</v>
      </c>
      <c r="M473" s="46"/>
      <c r="N473" s="46"/>
      <c r="O473" s="46"/>
      <c r="P473" s="46">
        <v>34684.980000000003</v>
      </c>
      <c r="Q473" s="46">
        <v>159675.29999999999</v>
      </c>
    </row>
    <row r="474" spans="1:17" x14ac:dyDescent="0.35">
      <c r="A474" s="420"/>
      <c r="B474" s="364" t="s">
        <v>129</v>
      </c>
      <c r="C474" s="29" t="s">
        <v>76</v>
      </c>
      <c r="D474" s="29" t="s">
        <v>20</v>
      </c>
      <c r="E474" s="52">
        <v>3</v>
      </c>
      <c r="F474" s="53">
        <v>348611.68</v>
      </c>
      <c r="G474" s="53">
        <v>70522.820000000007</v>
      </c>
      <c r="H474" s="53"/>
      <c r="I474" s="53">
        <v>28433.34</v>
      </c>
      <c r="J474" s="53"/>
      <c r="K474" s="53"/>
      <c r="L474" s="53">
        <v>97620</v>
      </c>
      <c r="M474" s="53">
        <v>16374.94</v>
      </c>
      <c r="N474" s="53"/>
      <c r="O474" s="53"/>
      <c r="P474" s="53"/>
      <c r="Q474" s="53">
        <v>115069.68</v>
      </c>
    </row>
    <row r="475" spans="1:17" ht="26.5" customHeight="1" x14ac:dyDescent="0.35">
      <c r="A475" s="420"/>
      <c r="B475" s="365"/>
      <c r="C475" s="23" t="s">
        <v>78</v>
      </c>
      <c r="D475" s="23" t="s">
        <v>20</v>
      </c>
      <c r="E475" s="43">
        <v>32</v>
      </c>
      <c r="F475" s="44">
        <v>2191870.34</v>
      </c>
      <c r="G475" s="44">
        <v>411939.93</v>
      </c>
      <c r="H475" s="44"/>
      <c r="I475" s="44">
        <v>104528.73</v>
      </c>
      <c r="J475" s="44">
        <v>90822.61</v>
      </c>
      <c r="K475" s="44">
        <v>18533.740000000002</v>
      </c>
      <c r="L475" s="44">
        <v>256126.9</v>
      </c>
      <c r="M475" s="44">
        <v>47592.98</v>
      </c>
      <c r="N475" s="44"/>
      <c r="O475" s="44"/>
      <c r="P475" s="44">
        <v>297839.84000000003</v>
      </c>
      <c r="Q475" s="44">
        <v>674394.46</v>
      </c>
    </row>
    <row r="476" spans="1:17" x14ac:dyDescent="0.35">
      <c r="A476" s="420"/>
      <c r="B476" s="365"/>
      <c r="C476" s="23" t="s">
        <v>79</v>
      </c>
      <c r="D476" s="23" t="s">
        <v>20</v>
      </c>
      <c r="E476" s="43">
        <v>4</v>
      </c>
      <c r="F476" s="44">
        <v>265293.34000000003</v>
      </c>
      <c r="G476" s="44">
        <v>53374.77</v>
      </c>
      <c r="H476" s="44"/>
      <c r="I476" s="44">
        <v>4800</v>
      </c>
      <c r="J476" s="44">
        <v>11411.4</v>
      </c>
      <c r="K476" s="44"/>
      <c r="L476" s="44">
        <v>39125</v>
      </c>
      <c r="M476" s="44">
        <v>6670.8</v>
      </c>
      <c r="N476" s="44"/>
      <c r="O476" s="44"/>
      <c r="P476" s="44">
        <v>30075.06</v>
      </c>
      <c r="Q476" s="44">
        <v>80046.12</v>
      </c>
    </row>
    <row r="477" spans="1:17" x14ac:dyDescent="0.35">
      <c r="A477" s="420"/>
      <c r="B477" s="365"/>
      <c r="C477" s="23" t="s">
        <v>80</v>
      </c>
      <c r="D477" s="23" t="s">
        <v>20</v>
      </c>
      <c r="E477" s="43">
        <v>65</v>
      </c>
      <c r="F477" s="44">
        <v>3193914.49</v>
      </c>
      <c r="G477" s="44">
        <v>542809.93000000005</v>
      </c>
      <c r="H477" s="44"/>
      <c r="I477" s="44">
        <v>3476.66</v>
      </c>
      <c r="J477" s="44">
        <v>168051.15</v>
      </c>
      <c r="K477" s="44"/>
      <c r="L477" s="44">
        <v>389204.4</v>
      </c>
      <c r="M477" s="44">
        <v>45504.04</v>
      </c>
      <c r="N477" s="44">
        <v>52824.19</v>
      </c>
      <c r="O477" s="44"/>
      <c r="P477" s="44">
        <v>388285.35</v>
      </c>
      <c r="Q477" s="44">
        <v>948931.34</v>
      </c>
    </row>
    <row r="478" spans="1:17" x14ac:dyDescent="0.35">
      <c r="A478" s="420"/>
      <c r="B478" s="365"/>
      <c r="C478" s="23" t="s">
        <v>103</v>
      </c>
      <c r="D478" s="23" t="s">
        <v>20</v>
      </c>
      <c r="E478" s="43">
        <v>22</v>
      </c>
      <c r="F478" s="44">
        <v>1829867.26</v>
      </c>
      <c r="G478" s="44">
        <v>283504.52</v>
      </c>
      <c r="H478" s="43"/>
      <c r="I478" s="44">
        <v>2453.35</v>
      </c>
      <c r="J478" s="44">
        <v>94786.17</v>
      </c>
      <c r="K478" s="44">
        <v>4480.03</v>
      </c>
      <c r="L478" s="44">
        <v>239334</v>
      </c>
      <c r="M478" s="44">
        <v>12841.93</v>
      </c>
      <c r="N478" s="43"/>
      <c r="O478" s="43"/>
      <c r="P478" s="44">
        <v>193273.03</v>
      </c>
      <c r="Q478" s="44">
        <v>522209.86</v>
      </c>
    </row>
    <row r="479" spans="1:17" ht="15" thickBot="1" x14ac:dyDescent="0.4">
      <c r="A479" s="421"/>
      <c r="B479" s="371"/>
      <c r="C479" s="25" t="s">
        <v>51</v>
      </c>
      <c r="D479" s="25" t="s">
        <v>20</v>
      </c>
      <c r="E479" s="45">
        <v>9</v>
      </c>
      <c r="F479" s="46">
        <v>420787.54</v>
      </c>
      <c r="G479" s="46">
        <v>78535.5</v>
      </c>
      <c r="H479" s="46"/>
      <c r="I479" s="46">
        <v>4581.1400000000003</v>
      </c>
      <c r="J479" s="46">
        <v>26505.02</v>
      </c>
      <c r="K479" s="46"/>
      <c r="L479" s="46">
        <v>84000</v>
      </c>
      <c r="M479" s="46">
        <v>21163.8</v>
      </c>
      <c r="N479" s="46"/>
      <c r="O479" s="46"/>
      <c r="P479" s="46">
        <v>53142.93</v>
      </c>
      <c r="Q479" s="46">
        <v>132076.35999999999</v>
      </c>
    </row>
    <row r="480" spans="1:17" x14ac:dyDescent="0.35">
      <c r="A480" s="406" t="s">
        <v>130</v>
      </c>
      <c r="B480" s="407">
        <v>2020</v>
      </c>
      <c r="C480" s="27" t="s">
        <v>76</v>
      </c>
      <c r="D480" s="27" t="s">
        <v>83</v>
      </c>
      <c r="E480" s="47">
        <v>4</v>
      </c>
      <c r="F480" s="51">
        <v>332040</v>
      </c>
      <c r="G480" s="51">
        <v>66408</v>
      </c>
      <c r="H480" s="51"/>
      <c r="I480" s="51"/>
      <c r="J480" s="51">
        <v>31543.8</v>
      </c>
      <c r="K480" s="51"/>
      <c r="L480" s="51">
        <v>11300</v>
      </c>
      <c r="M480" s="51">
        <v>12331.92</v>
      </c>
      <c r="N480" s="51">
        <v>46513.5</v>
      </c>
      <c r="O480" s="51"/>
      <c r="P480" s="51"/>
      <c r="Q480" s="51">
        <v>88302.489180000004</v>
      </c>
    </row>
    <row r="481" spans="1:17" ht="29" x14ac:dyDescent="0.35">
      <c r="A481" s="407"/>
      <c r="B481" s="407"/>
      <c r="C481" s="23" t="s">
        <v>78</v>
      </c>
      <c r="D481" s="23" t="s">
        <v>131</v>
      </c>
      <c r="E481" s="43">
        <v>12</v>
      </c>
      <c r="F481" s="44">
        <v>617880</v>
      </c>
      <c r="G481" s="44">
        <v>111487.20000000001</v>
      </c>
      <c r="H481" s="44"/>
      <c r="I481" s="44"/>
      <c r="J481" s="44">
        <v>58698.6</v>
      </c>
      <c r="K481" s="44">
        <v>40980</v>
      </c>
      <c r="L481" s="44">
        <v>13700</v>
      </c>
      <c r="M481" s="44">
        <v>26548.13</v>
      </c>
      <c r="N481" s="44"/>
      <c r="O481" s="44"/>
      <c r="P481" s="44">
        <v>617880</v>
      </c>
      <c r="Q481" s="44">
        <v>26423.401098000002</v>
      </c>
    </row>
    <row r="482" spans="1:17" ht="29" x14ac:dyDescent="0.35">
      <c r="A482" s="407"/>
      <c r="B482" s="407"/>
      <c r="C482" s="23" t="s">
        <v>80</v>
      </c>
      <c r="D482" s="23" t="s">
        <v>132</v>
      </c>
      <c r="E482" s="43">
        <v>41</v>
      </c>
      <c r="F482" s="44">
        <v>1757724</v>
      </c>
      <c r="G482" s="44">
        <v>299511.60000000003</v>
      </c>
      <c r="H482" s="44"/>
      <c r="I482" s="44"/>
      <c r="J482" s="44">
        <v>166983.77999999997</v>
      </c>
      <c r="K482" s="44">
        <v>24980</v>
      </c>
      <c r="L482" s="44">
        <v>20380</v>
      </c>
      <c r="M482" s="44">
        <v>15357.41</v>
      </c>
      <c r="N482" s="44">
        <v>28054.799999999999</v>
      </c>
      <c r="O482" s="44"/>
      <c r="P482" s="44">
        <v>184867.28999999998</v>
      </c>
      <c r="Q482" s="44">
        <v>253934.42776199998</v>
      </c>
    </row>
    <row r="483" spans="1:17" ht="29" x14ac:dyDescent="0.35">
      <c r="A483" s="407"/>
      <c r="B483" s="407"/>
      <c r="C483" s="23" t="s">
        <v>133</v>
      </c>
      <c r="D483" s="23" t="s">
        <v>131</v>
      </c>
      <c r="E483" s="43">
        <v>17</v>
      </c>
      <c r="F483" s="44">
        <v>640320</v>
      </c>
      <c r="G483" s="44">
        <v>88744.8</v>
      </c>
      <c r="H483" s="44"/>
      <c r="I483" s="44"/>
      <c r="J483" s="44">
        <v>60830.400000000001</v>
      </c>
      <c r="K483" s="44">
        <v>39324</v>
      </c>
      <c r="L483" s="44">
        <v>5800</v>
      </c>
      <c r="M483" s="44"/>
      <c r="N483" s="44">
        <v>23658.6</v>
      </c>
      <c r="O483" s="44"/>
      <c r="P483" s="44">
        <v>60275.18</v>
      </c>
      <c r="Q483" s="44">
        <v>106664.73771600002</v>
      </c>
    </row>
    <row r="484" spans="1:17" ht="29.5" thickBot="1" x14ac:dyDescent="0.4">
      <c r="A484" s="407"/>
      <c r="B484" s="408"/>
      <c r="C484" s="25" t="s">
        <v>51</v>
      </c>
      <c r="D484" s="25" t="s">
        <v>131</v>
      </c>
      <c r="E484" s="45">
        <v>17</v>
      </c>
      <c r="F484" s="46">
        <v>574200</v>
      </c>
      <c r="G484" s="46">
        <v>96098.400000000009</v>
      </c>
      <c r="H484" s="46"/>
      <c r="I484" s="46"/>
      <c r="J484" s="46">
        <v>54549</v>
      </c>
      <c r="K484" s="46">
        <v>13200</v>
      </c>
      <c r="L484" s="46">
        <v>9100</v>
      </c>
      <c r="M484" s="46">
        <v>14718.400000000001</v>
      </c>
      <c r="N484" s="46"/>
      <c r="O484" s="46"/>
      <c r="P484" s="46">
        <v>52286.5</v>
      </c>
      <c r="Q484" s="46">
        <v>159966.72339</v>
      </c>
    </row>
    <row r="485" spans="1:17" ht="29" customHeight="1" x14ac:dyDescent="0.35">
      <c r="A485" s="407"/>
      <c r="B485" s="406">
        <v>2021</v>
      </c>
      <c r="C485" s="27" t="s">
        <v>76</v>
      </c>
      <c r="D485" s="27" t="s">
        <v>83</v>
      </c>
      <c r="E485" s="47">
        <v>5</v>
      </c>
      <c r="F485" s="51">
        <v>409560</v>
      </c>
      <c r="G485" s="51">
        <v>74160</v>
      </c>
      <c r="H485" s="51"/>
      <c r="I485" s="51"/>
      <c r="J485" s="51">
        <v>38908.199999999997</v>
      </c>
      <c r="K485" s="51">
        <v>17519.47</v>
      </c>
      <c r="L485" s="51">
        <v>64846.559999999998</v>
      </c>
      <c r="M485" s="51">
        <v>12742.8</v>
      </c>
      <c r="N485" s="51"/>
      <c r="O485" s="51"/>
      <c r="P485" s="51"/>
      <c r="Q485" s="51">
        <v>121059.34542299999</v>
      </c>
    </row>
    <row r="486" spans="1:17" ht="29" x14ac:dyDescent="0.35">
      <c r="A486" s="407"/>
      <c r="B486" s="407"/>
      <c r="C486" s="23" t="s">
        <v>78</v>
      </c>
      <c r="D486" s="23" t="s">
        <v>131</v>
      </c>
      <c r="E486" s="43">
        <v>12</v>
      </c>
      <c r="F486" s="44">
        <v>604440</v>
      </c>
      <c r="G486" s="44">
        <v>109598.39999999999</v>
      </c>
      <c r="H486" s="44"/>
      <c r="I486" s="44"/>
      <c r="J486" s="44">
        <v>57421.799999999996</v>
      </c>
      <c r="K486" s="44">
        <v>40980</v>
      </c>
      <c r="L486" s="44">
        <v>19800</v>
      </c>
      <c r="M486" s="44">
        <v>17935.62</v>
      </c>
      <c r="N486" s="44">
        <v>36697.5</v>
      </c>
      <c r="O486" s="44"/>
      <c r="P486" s="44">
        <v>55870.239999999998</v>
      </c>
      <c r="Q486" s="44">
        <v>173097.12330900002</v>
      </c>
    </row>
    <row r="487" spans="1:17" ht="29" x14ac:dyDescent="0.35">
      <c r="A487" s="407"/>
      <c r="B487" s="407"/>
      <c r="C487" s="23" t="s">
        <v>80</v>
      </c>
      <c r="D487" s="23" t="s">
        <v>131</v>
      </c>
      <c r="E487" s="43">
        <v>40</v>
      </c>
      <c r="F487" s="44">
        <v>1752720</v>
      </c>
      <c r="G487" s="44">
        <v>300955.19999999995</v>
      </c>
      <c r="H487" s="44"/>
      <c r="I487" s="44"/>
      <c r="J487" s="44">
        <v>166508.4</v>
      </c>
      <c r="K487" s="44">
        <v>33309.47</v>
      </c>
      <c r="L487" s="44">
        <v>30800</v>
      </c>
      <c r="M487" s="44">
        <v>61566.25</v>
      </c>
      <c r="N487" s="44">
        <v>30438.6</v>
      </c>
      <c r="O487" s="44"/>
      <c r="P487" s="44">
        <v>180344.56000000003</v>
      </c>
      <c r="Q487" s="44">
        <v>481133.91673499998</v>
      </c>
    </row>
    <row r="488" spans="1:17" ht="29" x14ac:dyDescent="0.35">
      <c r="A488" s="407"/>
      <c r="B488" s="407"/>
      <c r="C488" s="23" t="s">
        <v>133</v>
      </c>
      <c r="D488" s="23" t="s">
        <v>131</v>
      </c>
      <c r="E488" s="43">
        <v>18</v>
      </c>
      <c r="F488" s="44">
        <v>690480</v>
      </c>
      <c r="G488" s="44">
        <v>87985.200000000012</v>
      </c>
      <c r="H488" s="44"/>
      <c r="I488" s="44"/>
      <c r="J488" s="44">
        <v>65595.600000000006</v>
      </c>
      <c r="K488" s="44">
        <v>31804</v>
      </c>
      <c r="L488" s="44">
        <v>14400</v>
      </c>
      <c r="M488" s="44">
        <v>22410.32</v>
      </c>
      <c r="N488" s="44"/>
      <c r="O488" s="44"/>
      <c r="P488" s="44">
        <v>59119.169999999991</v>
      </c>
      <c r="Q488" s="44">
        <v>184811.82573300001</v>
      </c>
    </row>
    <row r="489" spans="1:17" ht="29.5" thickBot="1" x14ac:dyDescent="0.4">
      <c r="A489" s="407"/>
      <c r="B489" s="408"/>
      <c r="C489" s="25" t="s">
        <v>51</v>
      </c>
      <c r="D489" s="25" t="s">
        <v>131</v>
      </c>
      <c r="E489" s="45">
        <v>17</v>
      </c>
      <c r="F489" s="46">
        <v>563760</v>
      </c>
      <c r="G489" s="46">
        <v>97923.6</v>
      </c>
      <c r="H489" s="46"/>
      <c r="I489" s="46"/>
      <c r="J489" s="46">
        <v>53557.200000000004</v>
      </c>
      <c r="K489" s="46">
        <v>16200</v>
      </c>
      <c r="L489" s="46">
        <v>5900</v>
      </c>
      <c r="M489" s="46">
        <v>27819.7</v>
      </c>
      <c r="N489" s="46">
        <v>26957.45</v>
      </c>
      <c r="O489" s="46"/>
      <c r="P489" s="46">
        <v>47728.839999999989</v>
      </c>
      <c r="Q489" s="46">
        <v>154891.68914099998</v>
      </c>
    </row>
    <row r="490" spans="1:17" ht="29" customHeight="1" x14ac:dyDescent="0.35">
      <c r="A490" s="407"/>
      <c r="B490" s="406">
        <v>2022</v>
      </c>
      <c r="C490" s="27" t="s">
        <v>76</v>
      </c>
      <c r="D490" s="27" t="s">
        <v>83</v>
      </c>
      <c r="E490" s="47">
        <v>5</v>
      </c>
      <c r="F490" s="51">
        <v>534960</v>
      </c>
      <c r="G490" s="51">
        <v>96168</v>
      </c>
      <c r="H490" s="51"/>
      <c r="I490" s="51"/>
      <c r="J490" s="51">
        <v>80244</v>
      </c>
      <c r="K490" s="51">
        <v>4021.22</v>
      </c>
      <c r="L490" s="51">
        <v>74600</v>
      </c>
      <c r="M490" s="51">
        <v>41907.519999999997</v>
      </c>
      <c r="N490" s="51"/>
      <c r="O490" s="51"/>
      <c r="P490" s="51"/>
      <c r="Q490" s="51">
        <v>158077.64332199999</v>
      </c>
    </row>
    <row r="491" spans="1:17" ht="27.5" customHeight="1" x14ac:dyDescent="0.35">
      <c r="A491" s="407"/>
      <c r="B491" s="407"/>
      <c r="C491" s="23" t="s">
        <v>78</v>
      </c>
      <c r="D491" s="23" t="s">
        <v>77</v>
      </c>
      <c r="E491" s="43">
        <v>11</v>
      </c>
      <c r="F491" s="44">
        <v>724200</v>
      </c>
      <c r="G491" s="44">
        <v>129849.60000000001</v>
      </c>
      <c r="H491" s="44"/>
      <c r="I491" s="44"/>
      <c r="J491" s="44">
        <v>108630</v>
      </c>
      <c r="K491" s="44">
        <v>46711.22</v>
      </c>
      <c r="L491" s="44">
        <v>15100</v>
      </c>
      <c r="M491" s="44">
        <v>49712.55</v>
      </c>
      <c r="N491" s="44"/>
      <c r="O491" s="44"/>
      <c r="P491" s="44">
        <v>85023.590000000011</v>
      </c>
      <c r="Q491" s="44">
        <v>217229.94069000002</v>
      </c>
    </row>
    <row r="492" spans="1:17" x14ac:dyDescent="0.35">
      <c r="A492" s="407"/>
      <c r="B492" s="407"/>
      <c r="C492" s="23" t="s">
        <v>80</v>
      </c>
      <c r="D492" s="23" t="s">
        <v>77</v>
      </c>
      <c r="E492" s="43">
        <v>40</v>
      </c>
      <c r="F492" s="44">
        <v>2319480</v>
      </c>
      <c r="G492" s="44">
        <v>372560.4</v>
      </c>
      <c r="H492" s="44"/>
      <c r="I492" s="44"/>
      <c r="J492" s="44">
        <v>347922</v>
      </c>
      <c r="K492" s="44">
        <v>47580</v>
      </c>
      <c r="L492" s="44">
        <v>28400</v>
      </c>
      <c r="M492" s="44">
        <v>105072.55</v>
      </c>
      <c r="N492" s="44"/>
      <c r="O492" s="44"/>
      <c r="P492" s="44">
        <v>241062.63999999996</v>
      </c>
      <c r="Q492" s="44">
        <v>664282.96149299981</v>
      </c>
    </row>
    <row r="493" spans="1:17" ht="29" x14ac:dyDescent="0.35">
      <c r="A493" s="407"/>
      <c r="B493" s="407"/>
      <c r="C493" s="23" t="s">
        <v>133</v>
      </c>
      <c r="D493" s="23" t="s">
        <v>131</v>
      </c>
      <c r="E493" s="43">
        <v>14</v>
      </c>
      <c r="F493" s="44">
        <v>729720</v>
      </c>
      <c r="G493" s="44">
        <v>98838</v>
      </c>
      <c r="H493" s="44"/>
      <c r="I493" s="44"/>
      <c r="J493" s="44">
        <v>109458</v>
      </c>
      <c r="K493" s="44">
        <v>27513</v>
      </c>
      <c r="L493" s="44">
        <v>6200</v>
      </c>
      <c r="M493" s="44">
        <v>45390.11</v>
      </c>
      <c r="N493" s="44">
        <v>77761.5</v>
      </c>
      <c r="O493" s="44"/>
      <c r="P493" s="44">
        <v>59572.039999999986</v>
      </c>
      <c r="Q493" s="44">
        <v>204265.57174500002</v>
      </c>
    </row>
    <row r="494" spans="1:17" ht="15" thickBot="1" x14ac:dyDescent="0.4">
      <c r="A494" s="407"/>
      <c r="B494" s="408"/>
      <c r="C494" s="25" t="s">
        <v>51</v>
      </c>
      <c r="D494" s="25" t="s">
        <v>77</v>
      </c>
      <c r="E494" s="45">
        <v>15</v>
      </c>
      <c r="F494" s="46">
        <v>677352</v>
      </c>
      <c r="G494" s="46">
        <v>128811.84000000001</v>
      </c>
      <c r="H494" s="46"/>
      <c r="I494" s="46"/>
      <c r="J494" s="46">
        <v>101602.79999999999</v>
      </c>
      <c r="K494" s="46">
        <v>7800</v>
      </c>
      <c r="L494" s="46">
        <v>5400</v>
      </c>
      <c r="M494" s="46"/>
      <c r="N494" s="46"/>
      <c r="O494" s="46"/>
      <c r="P494" s="46">
        <v>69682.049999999988</v>
      </c>
      <c r="Q494" s="46">
        <v>198228.80286900001</v>
      </c>
    </row>
    <row r="495" spans="1:17" ht="29" customHeight="1" x14ac:dyDescent="0.35">
      <c r="A495" s="407"/>
      <c r="B495" s="406">
        <v>2023</v>
      </c>
      <c r="C495" s="27" t="s">
        <v>76</v>
      </c>
      <c r="D495" s="27" t="s">
        <v>83</v>
      </c>
      <c r="E495" s="47">
        <v>5</v>
      </c>
      <c r="F495" s="51">
        <v>562320</v>
      </c>
      <c r="G495" s="51">
        <v>102624</v>
      </c>
      <c r="H495" s="51"/>
      <c r="I495" s="51"/>
      <c r="J495" s="51">
        <v>39362.400000000001</v>
      </c>
      <c r="K495" s="51"/>
      <c r="L495" s="51">
        <v>87000</v>
      </c>
      <c r="M495" s="51">
        <v>21600</v>
      </c>
      <c r="N495" s="51"/>
      <c r="O495" s="51"/>
      <c r="P495" s="51"/>
      <c r="Q495" s="51">
        <v>158340.41063999999</v>
      </c>
    </row>
    <row r="496" spans="1:17" ht="29" x14ac:dyDescent="0.35">
      <c r="A496" s="407"/>
      <c r="B496" s="407"/>
      <c r="C496" s="23" t="s">
        <v>78</v>
      </c>
      <c r="D496" s="23" t="s">
        <v>131</v>
      </c>
      <c r="E496" s="43">
        <v>12</v>
      </c>
      <c r="F496" s="44">
        <v>836520</v>
      </c>
      <c r="G496" s="44">
        <v>144648</v>
      </c>
      <c r="H496" s="44"/>
      <c r="I496" s="44"/>
      <c r="J496" s="44">
        <v>58556.400000000009</v>
      </c>
      <c r="K496" s="44">
        <v>59800</v>
      </c>
      <c r="L496" s="44">
        <v>24500</v>
      </c>
      <c r="M496" s="44">
        <v>49671</v>
      </c>
      <c r="N496" s="44">
        <v>154878</v>
      </c>
      <c r="O496" s="44"/>
      <c r="P496" s="44">
        <v>86687.63</v>
      </c>
      <c r="Q496" s="44">
        <v>242263.47720299999</v>
      </c>
    </row>
    <row r="497" spans="1:17" x14ac:dyDescent="0.35">
      <c r="A497" s="407"/>
      <c r="B497" s="407"/>
      <c r="C497" s="23" t="s">
        <v>80</v>
      </c>
      <c r="D497" s="23" t="s">
        <v>77</v>
      </c>
      <c r="E497" s="43">
        <v>40</v>
      </c>
      <c r="F497" s="44">
        <v>2445720</v>
      </c>
      <c r="G497" s="44">
        <v>407156.39999999997</v>
      </c>
      <c r="H497" s="44"/>
      <c r="I497" s="44"/>
      <c r="J497" s="44">
        <v>171200.4</v>
      </c>
      <c r="K497" s="44">
        <v>43890</v>
      </c>
      <c r="L497" s="44">
        <v>38600</v>
      </c>
      <c r="M497" s="44">
        <v>82415.59</v>
      </c>
      <c r="N497" s="44">
        <v>140439.29999999999</v>
      </c>
      <c r="O497" s="44"/>
      <c r="P497" s="44">
        <v>242861.72</v>
      </c>
      <c r="Q497" s="44">
        <v>670220.64685200015</v>
      </c>
    </row>
    <row r="498" spans="1:17" ht="29" x14ac:dyDescent="0.35">
      <c r="A498" s="407"/>
      <c r="B498" s="407"/>
      <c r="C498" s="23" t="s">
        <v>133</v>
      </c>
      <c r="D498" s="23" t="s">
        <v>131</v>
      </c>
      <c r="E498" s="43">
        <v>16</v>
      </c>
      <c r="F498" s="44">
        <v>865320</v>
      </c>
      <c r="G498" s="44">
        <v>90132</v>
      </c>
      <c r="H498" s="44"/>
      <c r="I498" s="44"/>
      <c r="J498" s="44">
        <v>60572.4</v>
      </c>
      <c r="K498" s="44">
        <v>26000</v>
      </c>
      <c r="L498" s="44">
        <v>16900</v>
      </c>
      <c r="M498" s="44">
        <v>19055.5</v>
      </c>
      <c r="N498" s="44">
        <v>39936</v>
      </c>
      <c r="O498" s="44"/>
      <c r="P498" s="44">
        <v>81710.450000000026</v>
      </c>
      <c r="Q498" s="44">
        <v>228241.03348500002</v>
      </c>
    </row>
    <row r="499" spans="1:17" ht="29.5" thickBot="1" x14ac:dyDescent="0.4">
      <c r="A499" s="407"/>
      <c r="B499" s="408"/>
      <c r="C499" s="25" t="s">
        <v>51</v>
      </c>
      <c r="D499" s="25" t="s">
        <v>131</v>
      </c>
      <c r="E499" s="45">
        <v>18</v>
      </c>
      <c r="F499" s="46">
        <v>835560</v>
      </c>
      <c r="G499" s="46">
        <v>123600.00000000001</v>
      </c>
      <c r="H499" s="46"/>
      <c r="I499" s="46"/>
      <c r="J499" s="46">
        <v>58489.200000000012</v>
      </c>
      <c r="K499" s="46">
        <v>4800</v>
      </c>
      <c r="L499" s="46">
        <v>15400</v>
      </c>
      <c r="M499" s="46">
        <v>11392.1</v>
      </c>
      <c r="N499" s="46"/>
      <c r="O499" s="46"/>
      <c r="P499" s="46">
        <v>84703.939999999988</v>
      </c>
      <c r="Q499" s="46">
        <v>224622.88331399998</v>
      </c>
    </row>
    <row r="500" spans="1:17" ht="29" customHeight="1" x14ac:dyDescent="0.35">
      <c r="A500" s="407"/>
      <c r="B500" s="406">
        <v>2024</v>
      </c>
      <c r="C500" s="27" t="s">
        <v>76</v>
      </c>
      <c r="D500" s="27" t="s">
        <v>83</v>
      </c>
      <c r="E500" s="47">
        <v>5</v>
      </c>
      <c r="F500" s="51">
        <v>672000</v>
      </c>
      <c r="G500" s="51">
        <v>125580</v>
      </c>
      <c r="H500" s="51"/>
      <c r="I500" s="51">
        <v>38400</v>
      </c>
      <c r="J500" s="51">
        <v>105840</v>
      </c>
      <c r="K500" s="51">
        <v>19806</v>
      </c>
      <c r="L500" s="51">
        <v>103200</v>
      </c>
      <c r="M500" s="51"/>
      <c r="N500" s="51"/>
      <c r="O500" s="51"/>
      <c r="P500" s="51"/>
      <c r="Q500" s="51">
        <v>213071.6826</v>
      </c>
    </row>
    <row r="501" spans="1:17" ht="26.5" customHeight="1" x14ac:dyDescent="0.35">
      <c r="A501" s="407"/>
      <c r="B501" s="407"/>
      <c r="C501" s="23" t="s">
        <v>78</v>
      </c>
      <c r="D501" s="23" t="s">
        <v>77</v>
      </c>
      <c r="E501" s="43">
        <v>12</v>
      </c>
      <c r="F501" s="44">
        <v>1002000</v>
      </c>
      <c r="G501" s="44">
        <v>162177.60000000001</v>
      </c>
      <c r="H501" s="44"/>
      <c r="I501" s="44">
        <v>64800</v>
      </c>
      <c r="J501" s="44">
        <v>157815</v>
      </c>
      <c r="K501" s="44">
        <v>40206</v>
      </c>
      <c r="L501" s="44">
        <v>8600</v>
      </c>
      <c r="M501" s="44">
        <v>13694.4</v>
      </c>
      <c r="N501" s="44">
        <v>47104.2</v>
      </c>
      <c r="O501" s="44"/>
      <c r="P501" s="44">
        <v>102048.08</v>
      </c>
      <c r="Q501" s="44">
        <v>307683.100668</v>
      </c>
    </row>
    <row r="502" spans="1:17" x14ac:dyDescent="0.35">
      <c r="A502" s="407"/>
      <c r="B502" s="407"/>
      <c r="C502" s="23" t="s">
        <v>80</v>
      </c>
      <c r="D502" s="23" t="s">
        <v>77</v>
      </c>
      <c r="E502" s="43">
        <v>44</v>
      </c>
      <c r="F502" s="44">
        <v>3294840</v>
      </c>
      <c r="G502" s="44">
        <v>512911.2</v>
      </c>
      <c r="H502" s="44"/>
      <c r="I502" s="44">
        <v>38400</v>
      </c>
      <c r="J502" s="44">
        <v>518289.89999999997</v>
      </c>
      <c r="K502" s="44">
        <v>58360</v>
      </c>
      <c r="L502" s="44">
        <v>55600</v>
      </c>
      <c r="M502" s="44">
        <v>132290.94</v>
      </c>
      <c r="N502" s="44"/>
      <c r="O502" s="44"/>
      <c r="P502" s="44">
        <v>330545.81999999995</v>
      </c>
      <c r="Q502" s="44">
        <v>962270.27869199996</v>
      </c>
    </row>
    <row r="503" spans="1:17" ht="29" x14ac:dyDescent="0.35">
      <c r="A503" s="407"/>
      <c r="B503" s="407"/>
      <c r="C503" s="23" t="s">
        <v>133</v>
      </c>
      <c r="D503" s="23" t="s">
        <v>131</v>
      </c>
      <c r="E503" s="43">
        <v>17</v>
      </c>
      <c r="F503" s="44">
        <v>1091040</v>
      </c>
      <c r="G503" s="44">
        <v>88812</v>
      </c>
      <c r="H503" s="44"/>
      <c r="I503" s="44"/>
      <c r="J503" s="44">
        <v>171838.8</v>
      </c>
      <c r="K503" s="44">
        <v>9200</v>
      </c>
      <c r="L503" s="44">
        <v>12400</v>
      </c>
      <c r="M503" s="44">
        <v>7368.97</v>
      </c>
      <c r="N503" s="44"/>
      <c r="O503" s="44"/>
      <c r="P503" s="44">
        <v>111521.25000000001</v>
      </c>
      <c r="Q503" s="44">
        <v>297110.89120500005</v>
      </c>
    </row>
    <row r="504" spans="1:17" ht="15" thickBot="1" x14ac:dyDescent="0.4">
      <c r="A504" s="407"/>
      <c r="B504" s="408"/>
      <c r="C504" s="25" t="s">
        <v>51</v>
      </c>
      <c r="D504" s="25" t="s">
        <v>77</v>
      </c>
      <c r="E504" s="45">
        <v>16</v>
      </c>
      <c r="F504" s="46">
        <v>911040</v>
      </c>
      <c r="G504" s="46">
        <v>142556.40000000002</v>
      </c>
      <c r="H504" s="46"/>
      <c r="I504" s="46"/>
      <c r="J504" s="46">
        <v>143488.79999999999</v>
      </c>
      <c r="K504" s="46">
        <v>4800</v>
      </c>
      <c r="L504" s="46">
        <v>1600</v>
      </c>
      <c r="M504" s="46">
        <v>28807.440000000002</v>
      </c>
      <c r="N504" s="46"/>
      <c r="O504" s="46"/>
      <c r="P504" s="46">
        <v>100185.9</v>
      </c>
      <c r="Q504" s="46">
        <v>260864.58710999999</v>
      </c>
    </row>
    <row r="505" spans="1:17" ht="29" customHeight="1" x14ac:dyDescent="0.35">
      <c r="A505" s="407"/>
      <c r="B505" s="407">
        <v>2025</v>
      </c>
      <c r="C505" s="29" t="s">
        <v>76</v>
      </c>
      <c r="D505" s="29" t="s">
        <v>83</v>
      </c>
      <c r="E505" s="52">
        <v>5</v>
      </c>
      <c r="F505" s="53">
        <v>588300</v>
      </c>
      <c r="G505" s="53">
        <v>108836</v>
      </c>
      <c r="H505" s="53"/>
      <c r="I505" s="53">
        <v>32000</v>
      </c>
      <c r="J505" s="53">
        <v>48828.9</v>
      </c>
      <c r="K505" s="53">
        <v>15000</v>
      </c>
      <c r="L505" s="53"/>
      <c r="M505" s="53">
        <v>34406</v>
      </c>
      <c r="N505" s="53"/>
      <c r="O505" s="53"/>
      <c r="P505" s="53"/>
      <c r="Q505" s="53">
        <v>156372.67827999999</v>
      </c>
    </row>
    <row r="506" spans="1:17" ht="29" x14ac:dyDescent="0.35">
      <c r="A506" s="407"/>
      <c r="B506" s="407"/>
      <c r="C506" s="23" t="s">
        <v>78</v>
      </c>
      <c r="D506" s="23" t="s">
        <v>131</v>
      </c>
      <c r="E506" s="43">
        <v>13</v>
      </c>
      <c r="F506" s="44">
        <v>950800</v>
      </c>
      <c r="G506" s="44">
        <v>146808</v>
      </c>
      <c r="H506" s="44"/>
      <c r="I506" s="44">
        <v>50000</v>
      </c>
      <c r="J506" s="44">
        <v>78916.399999999994</v>
      </c>
      <c r="K506" s="44">
        <v>46134.99</v>
      </c>
      <c r="L506" s="44">
        <v>3900</v>
      </c>
      <c r="M506" s="44"/>
      <c r="N506" s="44"/>
      <c r="O506" s="44"/>
      <c r="P506" s="44"/>
      <c r="Q506" s="44">
        <v>251737.51170799998</v>
      </c>
    </row>
    <row r="507" spans="1:17" ht="29" x14ac:dyDescent="0.35">
      <c r="A507" s="407"/>
      <c r="B507" s="407"/>
      <c r="C507" s="23" t="s">
        <v>80</v>
      </c>
      <c r="D507" s="23" t="s">
        <v>131</v>
      </c>
      <c r="E507" s="43">
        <v>42</v>
      </c>
      <c r="F507" s="44">
        <v>2760400</v>
      </c>
      <c r="G507" s="44">
        <v>439245</v>
      </c>
      <c r="H507" s="44"/>
      <c r="I507" s="44">
        <v>42800</v>
      </c>
      <c r="J507" s="44">
        <v>229113.2</v>
      </c>
      <c r="K507" s="44">
        <v>94380</v>
      </c>
      <c r="L507" s="44">
        <v>9730</v>
      </c>
      <c r="M507" s="44">
        <v>25860.57</v>
      </c>
      <c r="N507" s="44"/>
      <c r="O507" s="44"/>
      <c r="P507" s="44"/>
      <c r="Q507" s="44">
        <v>705121.76904000004</v>
      </c>
    </row>
    <row r="508" spans="1:17" ht="29" x14ac:dyDescent="0.35">
      <c r="A508" s="407"/>
      <c r="B508" s="407"/>
      <c r="C508" s="23" t="s">
        <v>133</v>
      </c>
      <c r="D508" s="23" t="s">
        <v>134</v>
      </c>
      <c r="E508" s="43">
        <v>17</v>
      </c>
      <c r="F508" s="44">
        <v>959600</v>
      </c>
      <c r="G508" s="44">
        <v>79839</v>
      </c>
      <c r="H508" s="44"/>
      <c r="I508" s="44"/>
      <c r="J508" s="44">
        <v>79646.799999999974</v>
      </c>
      <c r="K508" s="44">
        <v>16750</v>
      </c>
      <c r="L508" s="44">
        <v>6200</v>
      </c>
      <c r="M508" s="44"/>
      <c r="N508" s="44"/>
      <c r="O508" s="44"/>
      <c r="P508" s="44"/>
      <c r="Q508" s="44">
        <v>225209.45975999997</v>
      </c>
    </row>
    <row r="509" spans="1:17" ht="29.5" thickBot="1" x14ac:dyDescent="0.4">
      <c r="A509" s="408"/>
      <c r="B509" s="408"/>
      <c r="C509" s="25" t="s">
        <v>51</v>
      </c>
      <c r="D509" s="25" t="s">
        <v>131</v>
      </c>
      <c r="E509" s="45">
        <v>17</v>
      </c>
      <c r="F509" s="46">
        <v>874500</v>
      </c>
      <c r="G509" s="46">
        <v>133402</v>
      </c>
      <c r="H509" s="46"/>
      <c r="I509" s="46"/>
      <c r="J509" s="46">
        <v>72583.500000000015</v>
      </c>
      <c r="K509" s="46">
        <v>12500</v>
      </c>
      <c r="L509" s="46">
        <v>3590</v>
      </c>
      <c r="M509" s="46">
        <v>29383.13</v>
      </c>
      <c r="N509" s="46"/>
      <c r="O509" s="46"/>
      <c r="P509" s="46"/>
      <c r="Q509" s="46">
        <v>217033.48859999998</v>
      </c>
    </row>
    <row r="510" spans="1:17" x14ac:dyDescent="0.35">
      <c r="A510" s="406" t="s">
        <v>403</v>
      </c>
      <c r="B510" s="406">
        <v>2020</v>
      </c>
      <c r="C510" s="27" t="s">
        <v>76</v>
      </c>
      <c r="D510" s="27" t="s">
        <v>107</v>
      </c>
      <c r="E510" s="47">
        <v>3</v>
      </c>
      <c r="F510" s="51">
        <v>269410.65999999997</v>
      </c>
      <c r="G510" s="51">
        <v>53980.800000000003</v>
      </c>
      <c r="H510" s="99"/>
      <c r="I510" s="51"/>
      <c r="J510" s="51">
        <v>20954.12</v>
      </c>
      <c r="K510" s="99"/>
      <c r="L510" s="51"/>
      <c r="M510" s="51">
        <v>17920.04</v>
      </c>
      <c r="N510" s="51"/>
      <c r="O510" s="51">
        <v>425.7</v>
      </c>
      <c r="P510" s="51"/>
      <c r="Q510" s="51">
        <v>61900.92</v>
      </c>
    </row>
    <row r="511" spans="1:17" ht="28" customHeight="1" x14ac:dyDescent="0.35">
      <c r="A511" s="407"/>
      <c r="B511" s="407"/>
      <c r="C511" s="23" t="s">
        <v>78</v>
      </c>
      <c r="D511" s="23" t="s">
        <v>20</v>
      </c>
      <c r="E511" s="43">
        <v>11</v>
      </c>
      <c r="F511" s="44">
        <v>560240.23</v>
      </c>
      <c r="G511" s="44">
        <v>113010.21</v>
      </c>
      <c r="H511" s="44"/>
      <c r="I511" s="44"/>
      <c r="J511" s="44">
        <v>78243.88</v>
      </c>
      <c r="K511" s="44"/>
      <c r="L511" s="44"/>
      <c r="M511" s="44">
        <v>18530.64</v>
      </c>
      <c r="N511" s="44">
        <v>35389.919999999998</v>
      </c>
      <c r="O511" s="44">
        <v>4027.78</v>
      </c>
      <c r="P511" s="44">
        <v>124939.87</v>
      </c>
      <c r="Q511" s="44">
        <v>166565.45000000001</v>
      </c>
    </row>
    <row r="512" spans="1:17" x14ac:dyDescent="0.35">
      <c r="A512" s="407"/>
      <c r="B512" s="407"/>
      <c r="C512" s="23" t="s">
        <v>80</v>
      </c>
      <c r="D512" s="23" t="s">
        <v>20</v>
      </c>
      <c r="E512" s="43">
        <v>9</v>
      </c>
      <c r="F512" s="44">
        <v>402977.26</v>
      </c>
      <c r="G512" s="44">
        <v>70824.210000000006</v>
      </c>
      <c r="H512" s="44"/>
      <c r="I512" s="44"/>
      <c r="J512" s="44">
        <v>53190.09</v>
      </c>
      <c r="K512" s="44"/>
      <c r="L512" s="44"/>
      <c r="M512" s="44">
        <v>4140.5</v>
      </c>
      <c r="N512" s="44"/>
      <c r="O512" s="44">
        <v>6346.84</v>
      </c>
      <c r="P512" s="44">
        <v>86726.35</v>
      </c>
      <c r="Q512" s="44">
        <v>118484.09</v>
      </c>
    </row>
    <row r="513" spans="1:17" x14ac:dyDescent="0.35">
      <c r="A513" s="407"/>
      <c r="B513" s="407"/>
      <c r="C513" s="23" t="s">
        <v>103</v>
      </c>
      <c r="D513" s="23" t="s">
        <v>20</v>
      </c>
      <c r="E513" s="43">
        <v>18</v>
      </c>
      <c r="F513" s="44">
        <v>772370.63</v>
      </c>
      <c r="G513" s="44">
        <v>149896.88</v>
      </c>
      <c r="H513" s="44"/>
      <c r="I513" s="44"/>
      <c r="J513" s="44">
        <v>105776.05</v>
      </c>
      <c r="K513" s="44"/>
      <c r="L513" s="44"/>
      <c r="M513" s="44">
        <v>36071.46</v>
      </c>
      <c r="N513" s="44"/>
      <c r="O513" s="44">
        <v>22341.13</v>
      </c>
      <c r="P513" s="44">
        <v>162562.84</v>
      </c>
      <c r="Q513" s="44">
        <v>224403.32</v>
      </c>
    </row>
    <row r="514" spans="1:17" ht="15" thickBot="1" x14ac:dyDescent="0.4">
      <c r="A514" s="407"/>
      <c r="B514" s="408"/>
      <c r="C514" s="25" t="s">
        <v>51</v>
      </c>
      <c r="D514" s="25" t="s">
        <v>20</v>
      </c>
      <c r="E514" s="45">
        <v>4</v>
      </c>
      <c r="F514" s="46">
        <v>156281.06</v>
      </c>
      <c r="G514" s="46">
        <v>31557.29</v>
      </c>
      <c r="H514" s="46"/>
      <c r="I514" s="46"/>
      <c r="J514" s="46">
        <v>19679.009999999998</v>
      </c>
      <c r="K514" s="46"/>
      <c r="L514" s="46"/>
      <c r="M514" s="46">
        <v>13879.89</v>
      </c>
      <c r="N514" s="46"/>
      <c r="O514" s="46">
        <v>4236.13</v>
      </c>
      <c r="P514" s="46">
        <v>33895.9</v>
      </c>
      <c r="Q514" s="46">
        <v>47069.62</v>
      </c>
    </row>
    <row r="515" spans="1:17" x14ac:dyDescent="0.35">
      <c r="A515" s="407"/>
      <c r="B515" s="406">
        <v>2021</v>
      </c>
      <c r="C515" s="27" t="s">
        <v>76</v>
      </c>
      <c r="D515" s="27" t="s">
        <v>107</v>
      </c>
      <c r="E515" s="47">
        <v>3</v>
      </c>
      <c r="F515" s="51">
        <v>268770.68</v>
      </c>
      <c r="G515" s="51">
        <v>53980.800000000003</v>
      </c>
      <c r="H515" s="51"/>
      <c r="I515" s="51"/>
      <c r="J515" s="51">
        <v>17196.16</v>
      </c>
      <c r="K515" s="51"/>
      <c r="L515" s="51">
        <v>13000</v>
      </c>
      <c r="M515" s="51"/>
      <c r="N515" s="51"/>
      <c r="O515" s="51">
        <v>1007.4</v>
      </c>
      <c r="P515" s="51"/>
      <c r="Q515" s="51">
        <v>62999.519999999997</v>
      </c>
    </row>
    <row r="516" spans="1:17" ht="31" customHeight="1" x14ac:dyDescent="0.35">
      <c r="A516" s="407"/>
      <c r="B516" s="407"/>
      <c r="C516" s="23" t="s">
        <v>78</v>
      </c>
      <c r="D516" s="23" t="s">
        <v>20</v>
      </c>
      <c r="E516" s="43">
        <v>11</v>
      </c>
      <c r="F516" s="44">
        <v>554777.22</v>
      </c>
      <c r="G516" s="44">
        <v>113764.24</v>
      </c>
      <c r="H516" s="44"/>
      <c r="I516" s="44"/>
      <c r="J516" s="44">
        <v>68285.09</v>
      </c>
      <c r="K516" s="44"/>
      <c r="L516" s="44"/>
      <c r="M516" s="100">
        <v>29960.53</v>
      </c>
      <c r="N516" s="100">
        <v>35570.76</v>
      </c>
      <c r="O516" s="44">
        <v>2751.64</v>
      </c>
      <c r="P516" s="44">
        <v>62179.63</v>
      </c>
      <c r="Q516" s="44">
        <v>147295.13</v>
      </c>
    </row>
    <row r="517" spans="1:17" x14ac:dyDescent="0.35">
      <c r="A517" s="407"/>
      <c r="B517" s="407"/>
      <c r="C517" s="23" t="s">
        <v>80</v>
      </c>
      <c r="D517" s="23" t="s">
        <v>20</v>
      </c>
      <c r="E517" s="43">
        <v>8</v>
      </c>
      <c r="F517" s="44">
        <v>348503.18</v>
      </c>
      <c r="G517" s="44">
        <v>64188.19</v>
      </c>
      <c r="H517" s="44"/>
      <c r="I517" s="44"/>
      <c r="J517" s="44">
        <v>61981.27</v>
      </c>
      <c r="K517" s="44"/>
      <c r="L517" s="44"/>
      <c r="M517" s="100">
        <v>9425.9500000000007</v>
      </c>
      <c r="N517" s="100"/>
      <c r="O517" s="44">
        <v>13618.07</v>
      </c>
      <c r="P517" s="44">
        <v>40476.35</v>
      </c>
      <c r="Q517" s="44">
        <v>98023.09</v>
      </c>
    </row>
    <row r="518" spans="1:17" x14ac:dyDescent="0.35">
      <c r="A518" s="407"/>
      <c r="B518" s="407"/>
      <c r="C518" s="23" t="s">
        <v>103</v>
      </c>
      <c r="D518" s="23" t="s">
        <v>20</v>
      </c>
      <c r="E518" s="43">
        <v>19</v>
      </c>
      <c r="F518" s="44">
        <v>794917.34</v>
      </c>
      <c r="G518" s="44">
        <v>149496.03</v>
      </c>
      <c r="H518" s="44"/>
      <c r="I518" s="44"/>
      <c r="J518" s="44">
        <v>94507.25</v>
      </c>
      <c r="K518" s="44"/>
      <c r="L518" s="44"/>
      <c r="M518" s="44">
        <v>41402.839999999997</v>
      </c>
      <c r="N518" s="44">
        <v>59146.58</v>
      </c>
      <c r="O518" s="44">
        <v>11432.15</v>
      </c>
      <c r="P518" s="44">
        <v>86179.5</v>
      </c>
      <c r="Q518" s="44">
        <v>209913.57</v>
      </c>
    </row>
    <row r="519" spans="1:17" ht="15" thickBot="1" x14ac:dyDescent="0.4">
      <c r="A519" s="407"/>
      <c r="B519" s="408"/>
      <c r="C519" s="25" t="s">
        <v>51</v>
      </c>
      <c r="D519" s="25" t="s">
        <v>20</v>
      </c>
      <c r="E519" s="45">
        <v>4</v>
      </c>
      <c r="F519" s="46">
        <v>162277.60999999999</v>
      </c>
      <c r="G519" s="46">
        <v>31912.37</v>
      </c>
      <c r="H519" s="46"/>
      <c r="I519" s="46"/>
      <c r="J519" s="46">
        <v>16713.86</v>
      </c>
      <c r="K519" s="46"/>
      <c r="L519" s="46"/>
      <c r="M519" s="46"/>
      <c r="N519" s="46"/>
      <c r="O519" s="46">
        <v>2011.2</v>
      </c>
      <c r="P519" s="46">
        <v>17946.29</v>
      </c>
      <c r="Q519" s="46">
        <v>43228.98</v>
      </c>
    </row>
    <row r="520" spans="1:17" x14ac:dyDescent="0.35">
      <c r="A520" s="407"/>
      <c r="B520" s="406">
        <v>2022</v>
      </c>
      <c r="C520" s="27" t="s">
        <v>76</v>
      </c>
      <c r="D520" s="27" t="s">
        <v>107</v>
      </c>
      <c r="E520" s="47">
        <v>3</v>
      </c>
      <c r="F520" s="51">
        <v>325718</v>
      </c>
      <c r="G520" s="51">
        <v>65856</v>
      </c>
      <c r="H520" s="51"/>
      <c r="I520" s="51"/>
      <c r="J520" s="51">
        <v>27762.799999999999</v>
      </c>
      <c r="K520" s="51"/>
      <c r="L520" s="51">
        <v>13500</v>
      </c>
      <c r="M520" s="51">
        <v>53430</v>
      </c>
      <c r="N520" s="51"/>
      <c r="O520" s="51">
        <v>3233.09</v>
      </c>
      <c r="P520" s="51"/>
      <c r="Q520" s="51">
        <v>77100.31</v>
      </c>
    </row>
    <row r="521" spans="1:17" ht="30.5" customHeight="1" x14ac:dyDescent="0.35">
      <c r="A521" s="407"/>
      <c r="B521" s="407"/>
      <c r="C521" s="23" t="s">
        <v>78</v>
      </c>
      <c r="D521" s="23" t="s">
        <v>20</v>
      </c>
      <c r="E521" s="43">
        <v>11</v>
      </c>
      <c r="F521" s="44">
        <v>661536</v>
      </c>
      <c r="G521" s="44">
        <v>130265.06</v>
      </c>
      <c r="H521" s="44"/>
      <c r="I521" s="44"/>
      <c r="J521" s="44">
        <v>98371.6</v>
      </c>
      <c r="K521" s="44"/>
      <c r="L521" s="44"/>
      <c r="M521" s="44">
        <v>28179.360000000001</v>
      </c>
      <c r="N521" s="44"/>
      <c r="O521" s="44">
        <v>8581.9599999999991</v>
      </c>
      <c r="P521" s="44">
        <v>75783.5</v>
      </c>
      <c r="Q521" s="44">
        <v>181888.88</v>
      </c>
    </row>
    <row r="522" spans="1:17" x14ac:dyDescent="0.35">
      <c r="A522" s="407"/>
      <c r="B522" s="407"/>
      <c r="C522" s="23" t="s">
        <v>80</v>
      </c>
      <c r="D522" s="23" t="s">
        <v>20</v>
      </c>
      <c r="E522" s="43">
        <v>9</v>
      </c>
      <c r="F522" s="44">
        <v>515041.92</v>
      </c>
      <c r="G522" s="44">
        <v>86436.95</v>
      </c>
      <c r="H522" s="44"/>
      <c r="I522" s="44"/>
      <c r="J522" s="44">
        <v>73329.17</v>
      </c>
      <c r="K522" s="44"/>
      <c r="L522" s="44"/>
      <c r="M522" s="44"/>
      <c r="N522" s="44">
        <v>38784.239999999998</v>
      </c>
      <c r="O522" s="44">
        <v>6150.49</v>
      </c>
      <c r="P522" s="44">
        <v>55544.65</v>
      </c>
      <c r="Q522" s="44">
        <v>224669.92</v>
      </c>
    </row>
    <row r="523" spans="1:17" x14ac:dyDescent="0.35">
      <c r="A523" s="407"/>
      <c r="B523" s="407"/>
      <c r="C523" s="23" t="s">
        <v>103</v>
      </c>
      <c r="D523" s="23" t="s">
        <v>20</v>
      </c>
      <c r="E523" s="43">
        <v>17</v>
      </c>
      <c r="F523" s="44">
        <v>813002.12</v>
      </c>
      <c r="G523" s="44">
        <v>157378.20000000001</v>
      </c>
      <c r="H523" s="44"/>
      <c r="I523" s="44"/>
      <c r="J523" s="44">
        <v>127015.03999999999</v>
      </c>
      <c r="K523" s="44"/>
      <c r="L523" s="44"/>
      <c r="M523" s="44">
        <v>25448.639999999999</v>
      </c>
      <c r="N523" s="44">
        <v>34277.760000000002</v>
      </c>
      <c r="O523" s="44">
        <v>15134.27</v>
      </c>
      <c r="P523" s="44">
        <v>93630.39</v>
      </c>
      <c r="Q523" s="44">
        <v>138972.35</v>
      </c>
    </row>
    <row r="524" spans="1:17" ht="15" thickBot="1" x14ac:dyDescent="0.4">
      <c r="A524" s="407"/>
      <c r="B524" s="408"/>
      <c r="C524" s="25" t="s">
        <v>51</v>
      </c>
      <c r="D524" s="25" t="s">
        <v>20</v>
      </c>
      <c r="E524" s="45">
        <v>4</v>
      </c>
      <c r="F524" s="46">
        <v>186040.38</v>
      </c>
      <c r="G524" s="46">
        <v>38119.25</v>
      </c>
      <c r="H524" s="46"/>
      <c r="I524" s="46"/>
      <c r="J524" s="46">
        <v>26941.06</v>
      </c>
      <c r="K524" s="46"/>
      <c r="L524" s="46"/>
      <c r="M524" s="46"/>
      <c r="N524" s="46"/>
      <c r="O524" s="46">
        <v>3478.6</v>
      </c>
      <c r="P524" s="46">
        <v>21443.5</v>
      </c>
      <c r="Q524" s="46">
        <v>51137.85</v>
      </c>
    </row>
    <row r="525" spans="1:17" x14ac:dyDescent="0.35">
      <c r="A525" s="407"/>
      <c r="B525" s="406">
        <v>2023</v>
      </c>
      <c r="C525" s="27" t="s">
        <v>76</v>
      </c>
      <c r="D525" s="27" t="s">
        <v>107</v>
      </c>
      <c r="E525" s="47">
        <v>3</v>
      </c>
      <c r="F525" s="51">
        <v>288971.2</v>
      </c>
      <c r="G525" s="51">
        <v>58674.25</v>
      </c>
      <c r="H525" s="51"/>
      <c r="I525" s="51"/>
      <c r="J525" s="51">
        <v>19082.55</v>
      </c>
      <c r="K525" s="51"/>
      <c r="L525" s="51">
        <v>20600</v>
      </c>
      <c r="M525" s="51"/>
      <c r="N525" s="51">
        <v>69115.8</v>
      </c>
      <c r="O525" s="51">
        <v>3589.81</v>
      </c>
      <c r="P525" s="51"/>
      <c r="Q525" s="51">
        <v>69924.240000000005</v>
      </c>
    </row>
    <row r="526" spans="1:17" ht="29.5" customHeight="1" x14ac:dyDescent="0.35">
      <c r="A526" s="407"/>
      <c r="B526" s="407"/>
      <c r="C526" s="23" t="s">
        <v>78</v>
      </c>
      <c r="D526" s="23" t="s">
        <v>20</v>
      </c>
      <c r="E526" s="43">
        <v>11</v>
      </c>
      <c r="F526" s="44">
        <v>717191.82</v>
      </c>
      <c r="G526" s="44">
        <v>141966.95000000001</v>
      </c>
      <c r="H526" s="44"/>
      <c r="I526" s="44"/>
      <c r="J526" s="44">
        <v>105360.19</v>
      </c>
      <c r="K526" s="44"/>
      <c r="L526" s="44"/>
      <c r="M526" s="44">
        <v>47106.1</v>
      </c>
      <c r="N526" s="44"/>
      <c r="O526" s="44">
        <v>20750.490000000002</v>
      </c>
      <c r="P526" s="44"/>
      <c r="Q526" s="44">
        <v>184854.16</v>
      </c>
    </row>
    <row r="527" spans="1:17" x14ac:dyDescent="0.35">
      <c r="A527" s="407"/>
      <c r="B527" s="407"/>
      <c r="C527" s="23" t="s">
        <v>80</v>
      </c>
      <c r="D527" s="23" t="s">
        <v>20</v>
      </c>
      <c r="E527" s="43">
        <v>9</v>
      </c>
      <c r="F527" s="44">
        <v>576310.17000000004</v>
      </c>
      <c r="G527" s="44">
        <v>93886.19</v>
      </c>
      <c r="H527" s="44"/>
      <c r="I527" s="44"/>
      <c r="J527" s="44">
        <v>93588.22</v>
      </c>
      <c r="K527" s="44"/>
      <c r="L527" s="44"/>
      <c r="M527" s="100">
        <v>18579.68</v>
      </c>
      <c r="N527" s="44"/>
      <c r="O527" s="100">
        <v>12839.67</v>
      </c>
      <c r="P527" s="44"/>
      <c r="Q527" s="44">
        <v>149647.31</v>
      </c>
    </row>
    <row r="528" spans="1:17" x14ac:dyDescent="0.35">
      <c r="A528" s="407"/>
      <c r="B528" s="407"/>
      <c r="C528" s="23" t="s">
        <v>103</v>
      </c>
      <c r="D528" s="23" t="s">
        <v>20</v>
      </c>
      <c r="E528" s="43">
        <v>17</v>
      </c>
      <c r="F528" s="44">
        <v>906537.74</v>
      </c>
      <c r="G528" s="44">
        <v>173196.14</v>
      </c>
      <c r="H528" s="44"/>
      <c r="I528" s="44"/>
      <c r="J528" s="44">
        <v>131271.92000000001</v>
      </c>
      <c r="K528" s="44"/>
      <c r="L528" s="44"/>
      <c r="M528" s="44">
        <v>59011.24</v>
      </c>
      <c r="N528" s="44"/>
      <c r="O528" s="44">
        <v>38713.14</v>
      </c>
      <c r="P528" s="44"/>
      <c r="Q528" s="44">
        <v>234720.82</v>
      </c>
    </row>
    <row r="529" spans="1:17" ht="15" thickBot="1" x14ac:dyDescent="0.4">
      <c r="A529" s="407"/>
      <c r="B529" s="408"/>
      <c r="C529" s="25" t="s">
        <v>51</v>
      </c>
      <c r="D529" s="25" t="s">
        <v>20</v>
      </c>
      <c r="E529" s="45">
        <v>4</v>
      </c>
      <c r="F529" s="46">
        <v>196766.03</v>
      </c>
      <c r="G529" s="46">
        <v>41557.1</v>
      </c>
      <c r="H529" s="46"/>
      <c r="I529" s="46"/>
      <c r="J529" s="46">
        <v>27390.46</v>
      </c>
      <c r="K529" s="46"/>
      <c r="L529" s="46"/>
      <c r="M529" s="46">
        <v>11850.8</v>
      </c>
      <c r="N529" s="46"/>
      <c r="O529" s="46">
        <v>8969.59</v>
      </c>
      <c r="P529" s="46"/>
      <c r="Q529" s="46">
        <v>52535.65</v>
      </c>
    </row>
    <row r="530" spans="1:17" x14ac:dyDescent="0.35">
      <c r="A530" s="407"/>
      <c r="B530" s="406">
        <v>2024</v>
      </c>
      <c r="C530" s="27" t="s">
        <v>76</v>
      </c>
      <c r="D530" s="27" t="s">
        <v>107</v>
      </c>
      <c r="E530" s="47">
        <v>3</v>
      </c>
      <c r="F530" s="51">
        <v>415008</v>
      </c>
      <c r="G530" s="51">
        <v>79795.41</v>
      </c>
      <c r="H530" s="51"/>
      <c r="I530" s="51">
        <v>26300.01</v>
      </c>
      <c r="J530" s="51">
        <v>41516.910000000003</v>
      </c>
      <c r="K530" s="51"/>
      <c r="L530" s="51">
        <v>23000</v>
      </c>
      <c r="M530" s="51">
        <v>70240</v>
      </c>
      <c r="N530" s="51"/>
      <c r="O530" s="51">
        <v>1100.24</v>
      </c>
      <c r="P530" s="51">
        <v>2937.92</v>
      </c>
      <c r="Q530" s="51">
        <v>104728.5</v>
      </c>
    </row>
    <row r="531" spans="1:17" ht="32" customHeight="1" x14ac:dyDescent="0.35">
      <c r="A531" s="407"/>
      <c r="B531" s="407"/>
      <c r="C531" s="23" t="s">
        <v>78</v>
      </c>
      <c r="D531" s="23" t="s">
        <v>20</v>
      </c>
      <c r="E531" s="43">
        <v>11</v>
      </c>
      <c r="F531" s="44">
        <v>857178.75</v>
      </c>
      <c r="G531" s="44">
        <v>169738.43</v>
      </c>
      <c r="H531" s="44"/>
      <c r="I531" s="44">
        <v>22559.96</v>
      </c>
      <c r="J531" s="44">
        <v>153767.66</v>
      </c>
      <c r="K531" s="44"/>
      <c r="L531" s="44"/>
      <c r="M531" s="44">
        <v>24484.799999999999</v>
      </c>
      <c r="N531" s="44"/>
      <c r="O531" s="44">
        <v>8754.59</v>
      </c>
      <c r="P531" s="44">
        <v>82278.039999999994</v>
      </c>
      <c r="Q531" s="44">
        <v>238800.76</v>
      </c>
    </row>
    <row r="532" spans="1:17" x14ac:dyDescent="0.35">
      <c r="A532" s="407"/>
      <c r="B532" s="407"/>
      <c r="C532" s="23" t="s">
        <v>80</v>
      </c>
      <c r="D532" s="23" t="s">
        <v>20</v>
      </c>
      <c r="E532" s="43">
        <v>8</v>
      </c>
      <c r="F532" s="44">
        <v>591912.34</v>
      </c>
      <c r="G532" s="44">
        <v>103470.49</v>
      </c>
      <c r="H532" s="44"/>
      <c r="I532" s="44"/>
      <c r="J532" s="44">
        <v>112299.84</v>
      </c>
      <c r="K532" s="44"/>
      <c r="L532" s="44"/>
      <c r="M532" s="44">
        <v>28588.560000000001</v>
      </c>
      <c r="N532" s="44"/>
      <c r="O532" s="44">
        <v>20654.22</v>
      </c>
      <c r="P532" s="44">
        <v>54894.37</v>
      </c>
      <c r="Q532" s="44">
        <v>164335.79</v>
      </c>
    </row>
    <row r="533" spans="1:17" x14ac:dyDescent="0.35">
      <c r="A533" s="407"/>
      <c r="B533" s="407"/>
      <c r="C533" s="23" t="s">
        <v>103</v>
      </c>
      <c r="D533" s="23" t="s">
        <v>20</v>
      </c>
      <c r="E533" s="43">
        <v>17</v>
      </c>
      <c r="F533" s="44">
        <v>1051838.3799999999</v>
      </c>
      <c r="G533" s="44">
        <v>207877.44</v>
      </c>
      <c r="H533" s="44"/>
      <c r="I533" s="44"/>
      <c r="J533" s="44">
        <v>182793.94</v>
      </c>
      <c r="K533" s="44"/>
      <c r="L533" s="44"/>
      <c r="M533" s="44">
        <v>53122.21</v>
      </c>
      <c r="N533" s="44"/>
      <c r="O533" s="44">
        <v>16898.830000000002</v>
      </c>
      <c r="P533" s="44">
        <v>101501.55</v>
      </c>
      <c r="Q533" s="44">
        <v>288498.87</v>
      </c>
    </row>
    <row r="534" spans="1:17" ht="15" thickBot="1" x14ac:dyDescent="0.4">
      <c r="A534" s="407"/>
      <c r="B534" s="408"/>
      <c r="C534" s="25" t="s">
        <v>51</v>
      </c>
      <c r="D534" s="25" t="s">
        <v>20</v>
      </c>
      <c r="E534" s="45">
        <v>4</v>
      </c>
      <c r="F534" s="46">
        <v>234858.41</v>
      </c>
      <c r="G534" s="46">
        <v>49579.37</v>
      </c>
      <c r="H534" s="46"/>
      <c r="I534" s="46"/>
      <c r="J534" s="46">
        <v>40015.89</v>
      </c>
      <c r="K534" s="46"/>
      <c r="L534" s="46"/>
      <c r="M534" s="46">
        <v>14626.01</v>
      </c>
      <c r="N534" s="46"/>
      <c r="O534" s="46">
        <v>6194.97</v>
      </c>
      <c r="P534" s="46">
        <v>22783.87</v>
      </c>
      <c r="Q534" s="46">
        <v>65101.32</v>
      </c>
    </row>
    <row r="535" spans="1:17" x14ac:dyDescent="0.35">
      <c r="A535" s="407"/>
      <c r="B535" s="407">
        <v>2025</v>
      </c>
      <c r="C535" s="29" t="s">
        <v>76</v>
      </c>
      <c r="D535" s="29" t="s">
        <v>107</v>
      </c>
      <c r="E535" s="52">
        <v>3</v>
      </c>
      <c r="F535" s="53">
        <v>338164.24</v>
      </c>
      <c r="G535" s="53">
        <v>67772.83</v>
      </c>
      <c r="H535" s="53"/>
      <c r="I535" s="53">
        <v>20187.88</v>
      </c>
      <c r="J535" s="53">
        <v>19749.599999999999</v>
      </c>
      <c r="K535" s="53"/>
      <c r="L535" s="53"/>
      <c r="M535" s="53">
        <v>43300.62</v>
      </c>
      <c r="N535" s="53">
        <v>110400</v>
      </c>
      <c r="O535" s="53">
        <v>6731.1</v>
      </c>
      <c r="P535" s="53"/>
      <c r="Q535" s="53">
        <v>79558.899999999994</v>
      </c>
    </row>
    <row r="536" spans="1:17" ht="27.5" customHeight="1" x14ac:dyDescent="0.35">
      <c r="A536" s="407"/>
      <c r="B536" s="407"/>
      <c r="C536" s="23" t="s">
        <v>78</v>
      </c>
      <c r="D536" s="23" t="s">
        <v>20</v>
      </c>
      <c r="E536" s="43">
        <v>11</v>
      </c>
      <c r="F536" s="44">
        <v>745471.37</v>
      </c>
      <c r="G536" s="44">
        <v>149979.76</v>
      </c>
      <c r="H536" s="44"/>
      <c r="I536" s="44">
        <v>17874.23</v>
      </c>
      <c r="J536" s="44">
        <v>67633.05</v>
      </c>
      <c r="K536" s="44"/>
      <c r="L536" s="44"/>
      <c r="M536" s="44">
        <v>25519.59</v>
      </c>
      <c r="N536" s="44"/>
      <c r="O536" s="44">
        <v>10623.02</v>
      </c>
      <c r="P536" s="44">
        <v>101878</v>
      </c>
      <c r="Q536" s="44">
        <v>201837.14</v>
      </c>
    </row>
    <row r="537" spans="1:17" x14ac:dyDescent="0.35">
      <c r="A537" s="407"/>
      <c r="B537" s="407"/>
      <c r="C537" s="23" t="s">
        <v>80</v>
      </c>
      <c r="D537" s="23" t="s">
        <v>20</v>
      </c>
      <c r="E537" s="43">
        <v>10</v>
      </c>
      <c r="F537" s="44">
        <v>529028.25</v>
      </c>
      <c r="G537" s="44">
        <v>93188.65</v>
      </c>
      <c r="H537" s="44"/>
      <c r="I537" s="44"/>
      <c r="J537" s="44">
        <v>49088.3</v>
      </c>
      <c r="K537" s="44"/>
      <c r="L537" s="44"/>
      <c r="M537" s="44">
        <v>9426.89</v>
      </c>
      <c r="N537" s="44"/>
      <c r="O537" s="44">
        <v>26189.3</v>
      </c>
      <c r="P537" s="44">
        <v>67971.77</v>
      </c>
      <c r="Q537" s="44">
        <v>140286.37</v>
      </c>
    </row>
    <row r="538" spans="1:17" x14ac:dyDescent="0.35">
      <c r="A538" s="407"/>
      <c r="B538" s="407"/>
      <c r="C538" s="23" t="s">
        <v>103</v>
      </c>
      <c r="D538" s="23" t="s">
        <v>20</v>
      </c>
      <c r="E538" s="43">
        <v>17</v>
      </c>
      <c r="F538" s="44">
        <v>937692.14</v>
      </c>
      <c r="G538" s="44">
        <v>184210.01</v>
      </c>
      <c r="H538" s="44"/>
      <c r="I538" s="44"/>
      <c r="J538" s="44">
        <v>84070.88</v>
      </c>
      <c r="K538" s="44"/>
      <c r="L538" s="44"/>
      <c r="M538" s="44">
        <v>17573.96</v>
      </c>
      <c r="N538" s="44"/>
      <c r="O538" s="44">
        <v>19975.09</v>
      </c>
      <c r="P538" s="44">
        <v>121344.64</v>
      </c>
      <c r="Q538" s="44">
        <v>246952.21</v>
      </c>
    </row>
    <row r="539" spans="1:17" ht="15" thickBot="1" x14ac:dyDescent="0.4">
      <c r="A539" s="408"/>
      <c r="B539" s="408"/>
      <c r="C539" s="25" t="s">
        <v>51</v>
      </c>
      <c r="D539" s="25" t="s">
        <v>20</v>
      </c>
      <c r="E539" s="45">
        <v>4</v>
      </c>
      <c r="F539" s="46">
        <v>216168.83</v>
      </c>
      <c r="G539" s="46">
        <v>43422</v>
      </c>
      <c r="H539" s="46"/>
      <c r="I539" s="46"/>
      <c r="J539" s="46">
        <v>19483.43</v>
      </c>
      <c r="K539" s="46"/>
      <c r="L539" s="46"/>
      <c r="M539" s="46">
        <v>49126.879999999997</v>
      </c>
      <c r="N539" s="46"/>
      <c r="O539" s="46">
        <v>1029.44</v>
      </c>
      <c r="P539" s="46">
        <v>27159.93</v>
      </c>
      <c r="Q539" s="46">
        <v>58002.58</v>
      </c>
    </row>
    <row r="540" spans="1:17" x14ac:dyDescent="0.35">
      <c r="A540" s="407" t="s">
        <v>135</v>
      </c>
      <c r="B540" s="407">
        <v>2020</v>
      </c>
      <c r="C540" s="29" t="s">
        <v>76</v>
      </c>
      <c r="D540" s="29" t="s">
        <v>136</v>
      </c>
      <c r="E540" s="52">
        <v>4</v>
      </c>
      <c r="F540" s="52">
        <v>269526.67</v>
      </c>
      <c r="G540" s="52">
        <f>52585.33+1014.67</f>
        <v>53600</v>
      </c>
      <c r="H540" s="52"/>
      <c r="I540" s="52">
        <v>0</v>
      </c>
      <c r="J540" s="52">
        <v>0</v>
      </c>
      <c r="K540" s="52"/>
      <c r="L540" s="52">
        <v>40000</v>
      </c>
      <c r="M540" s="52">
        <v>26640</v>
      </c>
      <c r="N540" s="52"/>
      <c r="O540" s="52"/>
      <c r="P540" s="52">
        <v>0</v>
      </c>
      <c r="Q540" s="52">
        <v>64102.95</v>
      </c>
    </row>
    <row r="541" spans="1:17" ht="26.5" customHeight="1" x14ac:dyDescent="0.35">
      <c r="A541" s="407"/>
      <c r="B541" s="407"/>
      <c r="C541" s="23" t="s">
        <v>78</v>
      </c>
      <c r="D541" s="23" t="s">
        <v>42</v>
      </c>
      <c r="E541" s="43">
        <v>3</v>
      </c>
      <c r="F541" s="43">
        <v>128430.01</v>
      </c>
      <c r="G541" s="43">
        <f>25685.99+2566.01</f>
        <v>28252</v>
      </c>
      <c r="H541" s="43"/>
      <c r="I541" s="43">
        <v>0</v>
      </c>
      <c r="J541" s="43">
        <f>16340.51+7500</f>
        <v>23840.510000000002</v>
      </c>
      <c r="K541" s="43"/>
      <c r="L541" s="43"/>
      <c r="M541" s="43">
        <v>7527</v>
      </c>
      <c r="N541" s="43"/>
      <c r="O541" s="43"/>
      <c r="P541" s="43">
        <v>14713.2</v>
      </c>
      <c r="Q541" s="43">
        <v>35465.86</v>
      </c>
    </row>
    <row r="542" spans="1:17" ht="29" x14ac:dyDescent="0.35">
      <c r="A542" s="407"/>
      <c r="B542" s="407"/>
      <c r="C542" s="23" t="s">
        <v>476</v>
      </c>
      <c r="D542" s="23" t="str">
        <f>D541</f>
        <v xml:space="preserve">umowa o pracę </v>
      </c>
      <c r="E542" s="43">
        <v>3</v>
      </c>
      <c r="F542" s="43">
        <v>92950</v>
      </c>
      <c r="G542" s="43">
        <v>17888</v>
      </c>
      <c r="H542" s="43"/>
      <c r="I542" s="43">
        <v>0</v>
      </c>
      <c r="J542" s="43">
        <v>17695</v>
      </c>
      <c r="K542" s="43"/>
      <c r="L542" s="43"/>
      <c r="M542" s="43">
        <v>0</v>
      </c>
      <c r="N542" s="43"/>
      <c r="O542" s="43"/>
      <c r="P542" s="43">
        <v>8407.41</v>
      </c>
      <c r="Q542" s="43">
        <v>24727.74</v>
      </c>
    </row>
    <row r="543" spans="1:17" x14ac:dyDescent="0.35">
      <c r="A543" s="407"/>
      <c r="B543" s="407"/>
      <c r="C543" s="23" t="s">
        <v>80</v>
      </c>
      <c r="D543" s="23" t="str">
        <f t="shared" ref="D543:D544" si="1">D542</f>
        <v xml:space="preserve">umowa o pracę </v>
      </c>
      <c r="E543" s="43">
        <v>9</v>
      </c>
      <c r="F543" s="43">
        <v>348920.01</v>
      </c>
      <c r="G543" s="43">
        <f>61193.03+727.37</f>
        <v>61920.4</v>
      </c>
      <c r="H543" s="43"/>
      <c r="I543" s="43">
        <v>0</v>
      </c>
      <c r="J543" s="43">
        <f>40427.76+22500</f>
        <v>62927.76</v>
      </c>
      <c r="K543" s="43"/>
      <c r="L543" s="43"/>
      <c r="M543" s="43">
        <v>0</v>
      </c>
      <c r="N543" s="43"/>
      <c r="O543" s="43"/>
      <c r="P543" s="43">
        <v>37915.769999999997</v>
      </c>
      <c r="Q543" s="43">
        <v>94323.67</v>
      </c>
    </row>
    <row r="544" spans="1:17" ht="15" thickBot="1" x14ac:dyDescent="0.4">
      <c r="A544" s="407"/>
      <c r="B544" s="395"/>
      <c r="C544" s="34" t="s">
        <v>103</v>
      </c>
      <c r="D544" s="34" t="str">
        <f t="shared" si="1"/>
        <v xml:space="preserve">umowa o pracę </v>
      </c>
      <c r="E544" s="97">
        <v>2</v>
      </c>
      <c r="F544" s="97">
        <v>79686.66</v>
      </c>
      <c r="G544" s="97">
        <f>15937.34+382.66</f>
        <v>16320</v>
      </c>
      <c r="H544" s="97"/>
      <c r="I544" s="97">
        <v>0</v>
      </c>
      <c r="J544" s="97">
        <f>10075.33+5000</f>
        <v>15075.33</v>
      </c>
      <c r="K544" s="97"/>
      <c r="L544" s="97"/>
      <c r="M544" s="97">
        <v>0</v>
      </c>
      <c r="N544" s="97"/>
      <c r="O544" s="97"/>
      <c r="P544" s="97">
        <v>9290.67</v>
      </c>
      <c r="Q544" s="97">
        <v>21901.32</v>
      </c>
    </row>
    <row r="545" spans="1:17" ht="14.5" customHeight="1" x14ac:dyDescent="0.35">
      <c r="A545" s="407"/>
      <c r="B545" s="406">
        <v>2021</v>
      </c>
      <c r="C545" s="27" t="s">
        <v>76</v>
      </c>
      <c r="D545" s="27" t="str">
        <f>D540</f>
        <v xml:space="preserve">Powołanie /umowa o pracę </v>
      </c>
      <c r="E545" s="47">
        <v>5</v>
      </c>
      <c r="F545" s="47">
        <v>299503.33</v>
      </c>
      <c r="G545" s="47">
        <f>48789.23+371.94</f>
        <v>49161.170000000006</v>
      </c>
      <c r="H545" s="47"/>
      <c r="I545" s="47"/>
      <c r="J545" s="47">
        <v>0</v>
      </c>
      <c r="K545" s="47"/>
      <c r="L545" s="47">
        <v>26460</v>
      </c>
      <c r="M545" s="47"/>
      <c r="N545" s="47">
        <v>53280</v>
      </c>
      <c r="O545" s="47">
        <f>1812.37+3921.99</f>
        <v>5734.36</v>
      </c>
      <c r="P545" s="47">
        <v>0</v>
      </c>
      <c r="Q545" s="47">
        <f t="shared" ref="Q545" si="2">65961.33</f>
        <v>65961.33</v>
      </c>
    </row>
    <row r="546" spans="1:17" ht="29" customHeight="1" x14ac:dyDescent="0.35">
      <c r="A546" s="407"/>
      <c r="B546" s="407"/>
      <c r="C546" s="23" t="s">
        <v>78</v>
      </c>
      <c r="D546" s="23" t="str">
        <f>D541</f>
        <v xml:space="preserve">umowa o pracę </v>
      </c>
      <c r="E546" s="43">
        <v>3</v>
      </c>
      <c r="F546" s="43">
        <v>140793.32999999999</v>
      </c>
      <c r="G546" s="43">
        <f>28158.67+2153.33</f>
        <v>30312</v>
      </c>
      <c r="H546" s="43"/>
      <c r="I546" s="43"/>
      <c r="J546" s="43">
        <f>22694.41+10500</f>
        <v>33194.410000000003</v>
      </c>
      <c r="K546" s="43"/>
      <c r="L546" s="43"/>
      <c r="M546" s="43"/>
      <c r="N546" s="43"/>
      <c r="O546" s="43">
        <f>2181.34+2186.36</f>
        <v>4367.7000000000007</v>
      </c>
      <c r="P546" s="43">
        <v>16018.49</v>
      </c>
      <c r="Q546" s="43">
        <v>38269.25</v>
      </c>
    </row>
    <row r="547" spans="1:17" ht="29" x14ac:dyDescent="0.35">
      <c r="A547" s="407"/>
      <c r="B547" s="407"/>
      <c r="C547" s="23" t="s">
        <v>474</v>
      </c>
      <c r="D547" s="23" t="str">
        <f>D546</f>
        <v xml:space="preserve">umowa o pracę </v>
      </c>
      <c r="E547" s="43">
        <v>3</v>
      </c>
      <c r="F547" s="43">
        <v>101250</v>
      </c>
      <c r="G547" s="43">
        <v>19627.5</v>
      </c>
      <c r="H547" s="43"/>
      <c r="I547" s="43"/>
      <c r="J547" s="43">
        <v>26140</v>
      </c>
      <c r="K547" s="43"/>
      <c r="L547" s="43"/>
      <c r="M547" s="43"/>
      <c r="N547" s="43"/>
      <c r="O547" s="43">
        <f>0</f>
        <v>0</v>
      </c>
      <c r="P547" s="43">
        <v>11550.06</v>
      </c>
      <c r="Q547" s="43">
        <v>27192.53</v>
      </c>
    </row>
    <row r="548" spans="1:17" x14ac:dyDescent="0.35">
      <c r="A548" s="407"/>
      <c r="B548" s="407"/>
      <c r="C548" s="23" t="s">
        <v>80</v>
      </c>
      <c r="D548" s="23" t="str">
        <f t="shared" ref="D548:D549" si="3">D547</f>
        <v xml:space="preserve">umowa o pracę </v>
      </c>
      <c r="E548" s="43">
        <v>10</v>
      </c>
      <c r="F548" s="43">
        <v>402389.33</v>
      </c>
      <c r="G548" s="43">
        <f>67455.77+990.13</f>
        <v>68445.900000000009</v>
      </c>
      <c r="H548" s="43"/>
      <c r="I548" s="43"/>
      <c r="J548" s="43">
        <f>72538.57+30250</f>
        <v>102788.57</v>
      </c>
      <c r="K548" s="43"/>
      <c r="L548" s="43"/>
      <c r="M548" s="43"/>
      <c r="N548" s="43"/>
      <c r="O548" s="43">
        <f>4912.98+128.94</f>
        <v>5041.9199999999992</v>
      </c>
      <c r="P548" s="43">
        <v>44060.08</v>
      </c>
      <c r="Q548" s="43">
        <v>106867.99</v>
      </c>
    </row>
    <row r="549" spans="1:17" ht="15" thickBot="1" x14ac:dyDescent="0.4">
      <c r="A549" s="407"/>
      <c r="B549" s="395"/>
      <c r="C549" s="34" t="s">
        <v>103</v>
      </c>
      <c r="D549" s="34" t="str">
        <f t="shared" si="3"/>
        <v xml:space="preserve">umowa o pracę </v>
      </c>
      <c r="E549" s="97">
        <v>2</v>
      </c>
      <c r="F549" s="97">
        <v>93000</v>
      </c>
      <c r="G549" s="97">
        <v>18600</v>
      </c>
      <c r="H549" s="97"/>
      <c r="I549" s="97"/>
      <c r="J549" s="97">
        <f>15217.5+6500</f>
        <v>21717.5</v>
      </c>
      <c r="K549" s="97"/>
      <c r="L549" s="97"/>
      <c r="M549" s="97"/>
      <c r="N549" s="97"/>
      <c r="O549" s="97"/>
      <c r="P549" s="97">
        <v>10079.030000000001</v>
      </c>
      <c r="Q549" s="97">
        <v>24572.44</v>
      </c>
    </row>
    <row r="550" spans="1:17" ht="14.5" customHeight="1" x14ac:dyDescent="0.35">
      <c r="A550" s="407"/>
      <c r="B550" s="406">
        <v>2022</v>
      </c>
      <c r="C550" s="27" t="s">
        <v>76</v>
      </c>
      <c r="D550" s="27" t="s">
        <v>136</v>
      </c>
      <c r="E550" s="47">
        <v>3</v>
      </c>
      <c r="F550" s="47">
        <v>305590</v>
      </c>
      <c r="G550" s="47">
        <v>45108.4</v>
      </c>
      <c r="H550" s="47"/>
      <c r="I550" s="47"/>
      <c r="J550" s="47">
        <v>0</v>
      </c>
      <c r="K550" s="47"/>
      <c r="L550" s="47">
        <v>55170</v>
      </c>
      <c r="M550" s="47"/>
      <c r="N550" s="47"/>
      <c r="O550" s="47">
        <v>2834.8</v>
      </c>
      <c r="P550" s="47">
        <v>0</v>
      </c>
      <c r="Q550" s="47">
        <f>69622.61+4232.37</f>
        <v>73854.98</v>
      </c>
    </row>
    <row r="551" spans="1:17" ht="32.5" customHeight="1" x14ac:dyDescent="0.35">
      <c r="A551" s="407"/>
      <c r="B551" s="407"/>
      <c r="C551" s="23" t="s">
        <v>78</v>
      </c>
      <c r="D551" s="23" t="s">
        <v>42</v>
      </c>
      <c r="E551" s="43">
        <v>3</v>
      </c>
      <c r="F551" s="43">
        <v>164898.34</v>
      </c>
      <c r="G551" s="43">
        <f>32979.66+1070.34</f>
        <v>34050</v>
      </c>
      <c r="H551" s="43"/>
      <c r="I551" s="43"/>
      <c r="J551" s="43">
        <v>49351.34</v>
      </c>
      <c r="K551" s="43"/>
      <c r="L551" s="43"/>
      <c r="M551" s="43"/>
      <c r="N551" s="43"/>
      <c r="O551" s="43">
        <f>4129.14+248.15</f>
        <v>4377.29</v>
      </c>
      <c r="P551" s="43">
        <v>17185.650000000001</v>
      </c>
      <c r="Q551" s="43">
        <f>1143.54+46217.92</f>
        <v>47361.46</v>
      </c>
    </row>
    <row r="552" spans="1:17" ht="29" x14ac:dyDescent="0.35">
      <c r="A552" s="407"/>
      <c r="B552" s="407"/>
      <c r="C552" s="23" t="s">
        <v>474</v>
      </c>
      <c r="D552" s="23" t="str">
        <f>D551</f>
        <v xml:space="preserve">umowa o pracę </v>
      </c>
      <c r="E552" s="43">
        <v>3</v>
      </c>
      <c r="F552" s="43">
        <v>112900</v>
      </c>
      <c r="G552" s="43">
        <v>22156</v>
      </c>
      <c r="H552" s="43"/>
      <c r="I552" s="43"/>
      <c r="J552" s="43">
        <v>41680.5</v>
      </c>
      <c r="K552" s="43"/>
      <c r="L552" s="43"/>
      <c r="M552" s="43"/>
      <c r="N552" s="43"/>
      <c r="O552" s="43">
        <v>0</v>
      </c>
      <c r="P552" s="43">
        <v>12496.49</v>
      </c>
      <c r="Q552" s="43">
        <v>34177.800000000003</v>
      </c>
    </row>
    <row r="553" spans="1:17" x14ac:dyDescent="0.35">
      <c r="A553" s="407"/>
      <c r="B553" s="407"/>
      <c r="C553" s="23" t="s">
        <v>80</v>
      </c>
      <c r="D553" s="23" t="str">
        <f t="shared" ref="D553:D554" si="4">D552</f>
        <v xml:space="preserve">umowa o pracę </v>
      </c>
      <c r="E553" s="43">
        <v>10</v>
      </c>
      <c r="F553" s="43">
        <v>462917.67</v>
      </c>
      <c r="G553" s="43">
        <f>75812.85+616.87</f>
        <v>76429.72</v>
      </c>
      <c r="H553" s="43"/>
      <c r="I553" s="43"/>
      <c r="J553" s="43">
        <v>154008.66</v>
      </c>
      <c r="K553" s="43"/>
      <c r="L553" s="43"/>
      <c r="M553" s="43">
        <v>15271.67</v>
      </c>
      <c r="N553" s="43"/>
      <c r="O553" s="43">
        <f>8667.67+106.14</f>
        <v>8773.81</v>
      </c>
      <c r="P553" s="43">
        <v>44996.15</v>
      </c>
      <c r="Q553" s="43">
        <f>127676.63+3849.49</f>
        <v>131526.12</v>
      </c>
    </row>
    <row r="554" spans="1:17" ht="15" thickBot="1" x14ac:dyDescent="0.4">
      <c r="A554" s="407"/>
      <c r="B554" s="395"/>
      <c r="C554" s="34" t="s">
        <v>103</v>
      </c>
      <c r="D554" s="34" t="str">
        <f t="shared" si="4"/>
        <v xml:space="preserve">umowa o pracę </v>
      </c>
      <c r="E554" s="97">
        <v>2</v>
      </c>
      <c r="F554" s="97">
        <v>102450</v>
      </c>
      <c r="G554" s="97">
        <v>20490</v>
      </c>
      <c r="H554" s="97"/>
      <c r="I554" s="97"/>
      <c r="J554" s="97">
        <v>37198</v>
      </c>
      <c r="K554" s="97"/>
      <c r="L554" s="97"/>
      <c r="M554" s="97"/>
      <c r="N554" s="97"/>
      <c r="O554" s="97"/>
      <c r="P554" s="97">
        <v>11331.99</v>
      </c>
      <c r="Q554" s="97">
        <f>29380.6</f>
        <v>29380.6</v>
      </c>
    </row>
    <row r="555" spans="1:17" ht="14.5" customHeight="1" x14ac:dyDescent="0.35">
      <c r="A555" s="407"/>
      <c r="B555" s="406">
        <v>2023</v>
      </c>
      <c r="C555" s="27" t="s">
        <v>76</v>
      </c>
      <c r="D555" s="27" t="s">
        <v>136</v>
      </c>
      <c r="E555" s="47">
        <v>3</v>
      </c>
      <c r="F555" s="47">
        <v>342730</v>
      </c>
      <c r="G555" s="47">
        <f>53156.6+935</f>
        <v>54091.6</v>
      </c>
      <c r="H555" s="47"/>
      <c r="I555" s="47"/>
      <c r="J555" s="47">
        <v>0</v>
      </c>
      <c r="K555" s="47"/>
      <c r="L555" s="47">
        <v>91700</v>
      </c>
      <c r="M555" s="47">
        <v>30996</v>
      </c>
      <c r="N555" s="47"/>
      <c r="O555" s="47">
        <f>0+12190.93+4958.85</f>
        <v>17149.78</v>
      </c>
      <c r="P555" s="47">
        <v>0</v>
      </c>
      <c r="Q555" s="47">
        <f>5287.43+86824.34</f>
        <v>92111.76999999999</v>
      </c>
    </row>
    <row r="556" spans="1:17" ht="29" customHeight="1" x14ac:dyDescent="0.35">
      <c r="A556" s="407"/>
      <c r="B556" s="407"/>
      <c r="C556" s="23" t="s">
        <v>78</v>
      </c>
      <c r="D556" s="23" t="s">
        <v>42</v>
      </c>
      <c r="E556" s="43">
        <v>3</v>
      </c>
      <c r="F556" s="43">
        <v>186897.66</v>
      </c>
      <c r="G556" s="43">
        <f>37379.54+1500.46</f>
        <v>38880</v>
      </c>
      <c r="H556" s="43"/>
      <c r="I556" s="43"/>
      <c r="J556" s="43">
        <v>33481.910000000003</v>
      </c>
      <c r="K556" s="43"/>
      <c r="L556" s="43"/>
      <c r="M556" s="43">
        <v>29581.66</v>
      </c>
      <c r="N556" s="43"/>
      <c r="O556" s="43">
        <f>3363+4863+3302.57+1158.95</f>
        <v>12687.52</v>
      </c>
      <c r="P556" s="43">
        <v>22474.97</v>
      </c>
      <c r="Q556" s="43">
        <f>2670.46+50462.97</f>
        <v>53133.43</v>
      </c>
    </row>
    <row r="557" spans="1:17" ht="29" x14ac:dyDescent="0.35">
      <c r="A557" s="407"/>
      <c r="B557" s="407"/>
      <c r="C557" s="23" t="s">
        <v>476</v>
      </c>
      <c r="D557" s="23" t="str">
        <f>D556</f>
        <v xml:space="preserve">umowa o pracę </v>
      </c>
      <c r="E557" s="43">
        <v>3</v>
      </c>
      <c r="F557" s="43">
        <v>127231.39</v>
      </c>
      <c r="G557" s="43">
        <v>25241.61</v>
      </c>
      <c r="H557" s="43"/>
      <c r="I557" s="43"/>
      <c r="J557" s="43">
        <v>36294.04</v>
      </c>
      <c r="K557" s="43"/>
      <c r="L557" s="43"/>
      <c r="M557" s="43">
        <v>0</v>
      </c>
      <c r="N557" s="43"/>
      <c r="O557" s="43">
        <v>6078.14</v>
      </c>
      <c r="P557" s="43">
        <v>15985.57</v>
      </c>
      <c r="Q557" s="43">
        <v>38166.01</v>
      </c>
    </row>
    <row r="558" spans="1:17" x14ac:dyDescent="0.35">
      <c r="A558" s="407"/>
      <c r="B558" s="407"/>
      <c r="C558" s="23" t="s">
        <v>80</v>
      </c>
      <c r="D558" s="23" t="str">
        <f t="shared" ref="D558:D559" si="5">D557</f>
        <v xml:space="preserve">umowa o pracę </v>
      </c>
      <c r="E558" s="43">
        <v>9</v>
      </c>
      <c r="F558" s="43">
        <v>503923.35</v>
      </c>
      <c r="G558" s="43">
        <f>85214.3+6835.3</f>
        <v>92049.600000000006</v>
      </c>
      <c r="H558" s="43"/>
      <c r="I558" s="43"/>
      <c r="J558" s="43">
        <v>103065.26</v>
      </c>
      <c r="K558" s="43"/>
      <c r="L558" s="43"/>
      <c r="M558" s="43">
        <v>24836.73</v>
      </c>
      <c r="N558" s="43"/>
      <c r="O558" s="43">
        <f>11210+11624.75+14827.87+5482.96</f>
        <v>43145.58</v>
      </c>
      <c r="P558" s="43">
        <v>62814.21</v>
      </c>
      <c r="Q558" s="43">
        <f>6354.19+134608.22</f>
        <v>140962.41</v>
      </c>
    </row>
    <row r="559" spans="1:17" ht="15" thickBot="1" x14ac:dyDescent="0.4">
      <c r="A559" s="407"/>
      <c r="B559" s="395"/>
      <c r="C559" s="34" t="s">
        <v>103</v>
      </c>
      <c r="D559" s="34" t="str">
        <f t="shared" si="5"/>
        <v xml:space="preserve">umowa o pracę </v>
      </c>
      <c r="E559" s="97">
        <v>2</v>
      </c>
      <c r="F559" s="97">
        <v>115413.33</v>
      </c>
      <c r="G559" s="97">
        <f>23082.67+53.33</f>
        <v>23136</v>
      </c>
      <c r="H559" s="97"/>
      <c r="I559" s="97"/>
      <c r="J559" s="97">
        <v>30171.33</v>
      </c>
      <c r="K559" s="97"/>
      <c r="L559" s="97"/>
      <c r="M559" s="97">
        <v>19214</v>
      </c>
      <c r="N559" s="97"/>
      <c r="O559" s="97">
        <f>2242+2825.29+321.2</f>
        <v>5388.49</v>
      </c>
      <c r="P559" s="97">
        <v>14402.23</v>
      </c>
      <c r="Q559" s="97">
        <f>2255.87+32284.65</f>
        <v>34540.520000000004</v>
      </c>
    </row>
    <row r="560" spans="1:17" ht="14.5" customHeight="1" x14ac:dyDescent="0.35">
      <c r="A560" s="407"/>
      <c r="B560" s="406">
        <v>2024</v>
      </c>
      <c r="C560" s="27" t="s">
        <v>76</v>
      </c>
      <c r="D560" s="27" t="s">
        <v>136</v>
      </c>
      <c r="E560" s="47">
        <v>3</v>
      </c>
      <c r="F560" s="47">
        <v>381110</v>
      </c>
      <c r="G560" s="47">
        <f>63020.8</f>
        <v>63020.800000000003</v>
      </c>
      <c r="H560" s="47"/>
      <c r="I560" s="47">
        <v>11000</v>
      </c>
      <c r="J560" s="47">
        <v>0</v>
      </c>
      <c r="K560" s="47">
        <v>0</v>
      </c>
      <c r="L560" s="47">
        <v>103449</v>
      </c>
      <c r="M560" s="47">
        <v>13066.5</v>
      </c>
      <c r="N560" s="47"/>
      <c r="O560" s="47">
        <v>51198.6</v>
      </c>
      <c r="P560" s="47">
        <v>0</v>
      </c>
      <c r="Q560" s="47">
        <f>6534.33+101673.25</f>
        <v>108207.58</v>
      </c>
    </row>
    <row r="561" spans="1:17" ht="26.5" customHeight="1" x14ac:dyDescent="0.35">
      <c r="A561" s="407"/>
      <c r="B561" s="407"/>
      <c r="C561" s="23" t="s">
        <v>78</v>
      </c>
      <c r="D561" s="23" t="s">
        <v>42</v>
      </c>
      <c r="E561" s="43">
        <v>3</v>
      </c>
      <c r="F561" s="43">
        <v>174171.67</v>
      </c>
      <c r="G561" s="43">
        <f>34834.33+7205.67</f>
        <v>42040</v>
      </c>
      <c r="H561" s="43"/>
      <c r="I561" s="43">
        <v>4680</v>
      </c>
      <c r="J561" s="43">
        <v>35021.67</v>
      </c>
      <c r="K561" s="43">
        <v>0</v>
      </c>
      <c r="L561" s="43"/>
      <c r="M561" s="43">
        <v>0</v>
      </c>
      <c r="N561" s="43"/>
      <c r="O561" s="43">
        <f>24705.72+5561.5+6462.16</f>
        <v>36729.380000000005</v>
      </c>
      <c r="P561" s="43">
        <v>22956.639999999999</v>
      </c>
      <c r="Q561" s="43">
        <f>2872.56+51429.27</f>
        <v>54301.829999999994</v>
      </c>
    </row>
    <row r="562" spans="1:17" ht="29" x14ac:dyDescent="0.35">
      <c r="A562" s="407"/>
      <c r="B562" s="407"/>
      <c r="C562" s="23" t="s">
        <v>476</v>
      </c>
      <c r="D562" s="23" t="str">
        <f>D561</f>
        <v xml:space="preserve">umowa o pracę </v>
      </c>
      <c r="E562" s="43">
        <v>3</v>
      </c>
      <c r="F562" s="43">
        <v>164130</v>
      </c>
      <c r="G562" s="43">
        <v>33754</v>
      </c>
      <c r="H562" s="43"/>
      <c r="I562" s="43">
        <v>0</v>
      </c>
      <c r="J562" s="43">
        <v>40199.9</v>
      </c>
      <c r="K562" s="43">
        <v>0</v>
      </c>
      <c r="L562" s="43">
        <v>0</v>
      </c>
      <c r="M562" s="43">
        <v>0</v>
      </c>
      <c r="N562" s="43"/>
      <c r="O562" s="43">
        <v>28775.63</v>
      </c>
      <c r="P562" s="43">
        <v>17253.669999999998</v>
      </c>
      <c r="Q562" s="43">
        <v>50498.06</v>
      </c>
    </row>
    <row r="563" spans="1:17" x14ac:dyDescent="0.35">
      <c r="A563" s="407"/>
      <c r="B563" s="407"/>
      <c r="C563" s="23" t="s">
        <v>80</v>
      </c>
      <c r="D563" s="23" t="str">
        <f t="shared" ref="D563:D564" si="6">D562</f>
        <v xml:space="preserve">umowa o pracę </v>
      </c>
      <c r="E563" s="43">
        <v>13</v>
      </c>
      <c r="F563" s="43">
        <v>606934.67000000004</v>
      </c>
      <c r="G563" s="43">
        <f>103070.15+10716.65</f>
        <v>113786.79999999999</v>
      </c>
      <c r="H563" s="43"/>
      <c r="I563" s="43"/>
      <c r="J563" s="43">
        <v>138469.01999999999</v>
      </c>
      <c r="K563" s="43">
        <v>0</v>
      </c>
      <c r="L563" s="43">
        <v>0</v>
      </c>
      <c r="M563" s="43">
        <v>29932</v>
      </c>
      <c r="N563" s="43"/>
      <c r="O563" s="43">
        <f>76083.44+4859.19+15926.42</f>
        <v>96869.05</v>
      </c>
      <c r="P563" s="43">
        <v>69467.48</v>
      </c>
      <c r="Q563" s="43">
        <f>7972.64+170700.16</f>
        <v>178672.80000000002</v>
      </c>
    </row>
    <row r="564" spans="1:17" x14ac:dyDescent="0.35">
      <c r="A564" s="407"/>
      <c r="B564" s="396"/>
      <c r="C564" s="34" t="s">
        <v>103</v>
      </c>
      <c r="D564" s="34" t="str">
        <f t="shared" si="6"/>
        <v xml:space="preserve">umowa o pracę </v>
      </c>
      <c r="E564" s="97">
        <v>2</v>
      </c>
      <c r="F564" s="97">
        <v>116940</v>
      </c>
      <c r="G564" s="97">
        <f>23388+2200</f>
        <v>25588</v>
      </c>
      <c r="H564" s="97"/>
      <c r="I564" s="97"/>
      <c r="J564" s="97">
        <v>26558.2</v>
      </c>
      <c r="K564" s="97">
        <v>0</v>
      </c>
      <c r="L564" s="97"/>
      <c r="M564" s="97"/>
      <c r="N564" s="97"/>
      <c r="O564" s="97">
        <f>18785+8416.65+867.17</f>
        <v>28068.82</v>
      </c>
      <c r="P564" s="97">
        <v>18605.68</v>
      </c>
      <c r="Q564" s="97">
        <f>3081.17+34877.08</f>
        <v>37958.25</v>
      </c>
    </row>
    <row r="565" spans="1:17" ht="14.5" customHeight="1" x14ac:dyDescent="0.35">
      <c r="A565" s="407"/>
      <c r="B565" s="407">
        <v>2025</v>
      </c>
      <c r="C565" s="29" t="s">
        <v>76</v>
      </c>
      <c r="D565" s="29" t="s">
        <v>136</v>
      </c>
      <c r="E565" s="52">
        <v>3</v>
      </c>
      <c r="F565" s="52">
        <v>316732.01</v>
      </c>
      <c r="G565" s="52">
        <f>56684.91+3978.49</f>
        <v>60663.4</v>
      </c>
      <c r="H565" s="52"/>
      <c r="I565" s="52">
        <v>20020</v>
      </c>
      <c r="J565" s="52">
        <v>0</v>
      </c>
      <c r="K565" s="52"/>
      <c r="L565" s="52">
        <v>39000</v>
      </c>
      <c r="M565" s="52"/>
      <c r="N565" s="52"/>
      <c r="O565" s="52">
        <f>10567.31</f>
        <v>10567.31</v>
      </c>
      <c r="P565" s="52">
        <v>0</v>
      </c>
      <c r="Q565" s="52">
        <f>6455.97+75010.08</f>
        <v>81466.05</v>
      </c>
    </row>
    <row r="566" spans="1:17" ht="25" customHeight="1" x14ac:dyDescent="0.35">
      <c r="A566" s="407"/>
      <c r="B566" s="407"/>
      <c r="C566" s="23" t="s">
        <v>78</v>
      </c>
      <c r="D566" s="23" t="s">
        <v>42</v>
      </c>
      <c r="E566" s="43">
        <v>3</v>
      </c>
      <c r="F566" s="43">
        <v>168666.67</v>
      </c>
      <c r="G566" s="43">
        <f>33733.33+5046.67</f>
        <v>38780</v>
      </c>
      <c r="H566" s="43"/>
      <c r="I566" s="43">
        <v>8194.66</v>
      </c>
      <c r="J566" s="43">
        <v>36772.17</v>
      </c>
      <c r="K566" s="43"/>
      <c r="L566" s="43"/>
      <c r="M566" s="43">
        <v>20640</v>
      </c>
      <c r="N566" s="43"/>
      <c r="O566" s="43">
        <f>7138.04+4746.94</f>
        <v>11884.98</v>
      </c>
      <c r="P566" s="43">
        <v>23240.14</v>
      </c>
      <c r="Q566" s="43">
        <f>2718.64+47068.11</f>
        <v>49786.75</v>
      </c>
    </row>
    <row r="567" spans="1:17" ht="29" x14ac:dyDescent="0.35">
      <c r="A567" s="407"/>
      <c r="B567" s="407"/>
      <c r="C567" s="23" t="s">
        <v>474</v>
      </c>
      <c r="D567" s="23" t="str">
        <f>D566</f>
        <v xml:space="preserve">umowa o pracę </v>
      </c>
      <c r="E567" s="43">
        <v>3</v>
      </c>
      <c r="F567" s="43">
        <v>160170</v>
      </c>
      <c r="G567" s="43">
        <v>32740</v>
      </c>
      <c r="H567" s="43"/>
      <c r="I567" s="43"/>
      <c r="J567" s="43">
        <v>35312.839999999997</v>
      </c>
      <c r="K567" s="43"/>
      <c r="L567" s="43"/>
      <c r="M567" s="43"/>
      <c r="N567" s="43"/>
      <c r="O567" s="43">
        <f>1126.15+565.7</f>
        <v>1691.8500000000001</v>
      </c>
      <c r="P567" s="43">
        <v>22308.29</v>
      </c>
      <c r="Q567" s="43">
        <v>45411.17</v>
      </c>
    </row>
    <row r="568" spans="1:17" x14ac:dyDescent="0.35">
      <c r="A568" s="407"/>
      <c r="B568" s="407"/>
      <c r="C568" s="23" t="s">
        <v>80</v>
      </c>
      <c r="D568" s="23" t="str">
        <f t="shared" ref="D568:D569" si="7">D567</f>
        <v xml:space="preserve">umowa o pracę </v>
      </c>
      <c r="E568" s="43">
        <v>11</v>
      </c>
      <c r="F568" s="43">
        <v>612958.32999999996</v>
      </c>
      <c r="G568" s="43">
        <f>106596.2+4986</f>
        <v>111582.2</v>
      </c>
      <c r="H568" s="43"/>
      <c r="I568" s="43"/>
      <c r="J568" s="43">
        <v>119754.41</v>
      </c>
      <c r="K568" s="43"/>
      <c r="L568" s="43"/>
      <c r="M568" s="43"/>
      <c r="N568" s="43"/>
      <c r="O568" s="43">
        <f>21445.37+1208.49</f>
        <v>22653.86</v>
      </c>
      <c r="P568" s="43">
        <v>77836.479999999996</v>
      </c>
      <c r="Q568" s="43">
        <f>7730.03+158260.05</f>
        <v>165990.07999999999</v>
      </c>
    </row>
    <row r="569" spans="1:17" ht="15" thickBot="1" x14ac:dyDescent="0.4">
      <c r="A569" s="407"/>
      <c r="B569" s="395"/>
      <c r="C569" s="34" t="s">
        <v>103</v>
      </c>
      <c r="D569" s="34" t="str">
        <f t="shared" si="7"/>
        <v xml:space="preserve">umowa o pracę </v>
      </c>
      <c r="E569" s="97">
        <v>2</v>
      </c>
      <c r="F569" s="97">
        <v>122484</v>
      </c>
      <c r="G569" s="97">
        <f>24496.8+223.2</f>
        <v>24720</v>
      </c>
      <c r="H569" s="97"/>
      <c r="I569" s="97"/>
      <c r="J569" s="97">
        <v>25459.200000000001</v>
      </c>
      <c r="K569" s="97"/>
      <c r="L569" s="97"/>
      <c r="M569" s="97"/>
      <c r="N569" s="97"/>
      <c r="O569" s="97">
        <f>1230.62</f>
        <v>1230.6199999999999</v>
      </c>
      <c r="P569" s="97">
        <v>16003.05</v>
      </c>
      <c r="Q569" s="97">
        <f>2864.66+32331.85</f>
        <v>35196.509999999995</v>
      </c>
    </row>
    <row r="570" spans="1:17" x14ac:dyDescent="0.35">
      <c r="A570" s="406" t="s">
        <v>137</v>
      </c>
      <c r="B570" s="406">
        <v>2020</v>
      </c>
      <c r="C570" s="27" t="s">
        <v>76</v>
      </c>
      <c r="D570" s="27" t="s">
        <v>138</v>
      </c>
      <c r="E570" s="47">
        <v>3</v>
      </c>
      <c r="F570" s="78">
        <v>244220</v>
      </c>
      <c r="G570" s="78">
        <v>55440</v>
      </c>
      <c r="H570" s="78"/>
      <c r="I570" s="78"/>
      <c r="J570" s="78">
        <v>39148</v>
      </c>
      <c r="K570" s="78"/>
      <c r="L570" s="78"/>
      <c r="M570" s="78"/>
      <c r="N570" s="78"/>
      <c r="O570" s="78"/>
      <c r="P570" s="78"/>
      <c r="Q570" s="78">
        <v>60040.35</v>
      </c>
    </row>
    <row r="571" spans="1:17" ht="29" customHeight="1" x14ac:dyDescent="0.35">
      <c r="A571" s="407"/>
      <c r="B571" s="407"/>
      <c r="C571" s="23" t="s">
        <v>78</v>
      </c>
      <c r="D571" s="23" t="s">
        <v>139</v>
      </c>
      <c r="E571" s="43">
        <v>5</v>
      </c>
      <c r="F571" s="76">
        <v>238730.01</v>
      </c>
      <c r="G571" s="76">
        <v>58200</v>
      </c>
      <c r="H571" s="76"/>
      <c r="I571" s="76"/>
      <c r="J571" s="76">
        <v>65258.17</v>
      </c>
      <c r="K571" s="76"/>
      <c r="L571" s="76"/>
      <c r="M571" s="76"/>
      <c r="N571" s="76"/>
      <c r="O571" s="76"/>
      <c r="P571" s="76">
        <v>30198.12</v>
      </c>
      <c r="Q571" s="76">
        <v>86921.53</v>
      </c>
    </row>
    <row r="572" spans="1:17" x14ac:dyDescent="0.35">
      <c r="A572" s="407"/>
      <c r="B572" s="407"/>
      <c r="C572" s="23" t="s">
        <v>80</v>
      </c>
      <c r="D572" s="23" t="s">
        <v>139</v>
      </c>
      <c r="E572" s="43">
        <v>14</v>
      </c>
      <c r="F572" s="76">
        <v>601509.26</v>
      </c>
      <c r="G572" s="76">
        <v>107754.65</v>
      </c>
      <c r="H572" s="76"/>
      <c r="I572" s="76"/>
      <c r="J572" s="76">
        <v>135335.73000000001</v>
      </c>
      <c r="K572" s="76"/>
      <c r="L572" s="76"/>
      <c r="M572" s="76">
        <v>23944.33</v>
      </c>
      <c r="N572" s="76"/>
      <c r="O572" s="76"/>
      <c r="P572" s="76">
        <v>69341.279999999999</v>
      </c>
      <c r="Q572" s="76">
        <v>177727.84</v>
      </c>
    </row>
    <row r="573" spans="1:17" x14ac:dyDescent="0.35">
      <c r="A573" s="407"/>
      <c r="B573" s="407"/>
      <c r="C573" s="23" t="s">
        <v>103</v>
      </c>
      <c r="D573" s="23" t="s">
        <v>139</v>
      </c>
      <c r="E573" s="43">
        <v>12</v>
      </c>
      <c r="F573" s="76">
        <v>505210</v>
      </c>
      <c r="G573" s="76">
        <v>95532.5</v>
      </c>
      <c r="H573" s="76"/>
      <c r="I573" s="76"/>
      <c r="J573" s="76">
        <v>116042.51</v>
      </c>
      <c r="K573" s="76"/>
      <c r="L573" s="76"/>
      <c r="M573" s="76"/>
      <c r="N573" s="76"/>
      <c r="O573" s="76"/>
      <c r="P573" s="76">
        <v>52040.81</v>
      </c>
      <c r="Q573" s="76">
        <v>148192.45000000001</v>
      </c>
    </row>
    <row r="574" spans="1:17" ht="15" thickBot="1" x14ac:dyDescent="0.4">
      <c r="A574" s="407"/>
      <c r="B574" s="408"/>
      <c r="C574" s="25" t="s">
        <v>51</v>
      </c>
      <c r="D574" s="25" t="s">
        <v>139</v>
      </c>
      <c r="E574" s="45">
        <v>4</v>
      </c>
      <c r="F574" s="77">
        <v>116450</v>
      </c>
      <c r="G574" s="77">
        <v>23980</v>
      </c>
      <c r="H574" s="77"/>
      <c r="I574" s="77"/>
      <c r="J574" s="77">
        <v>25392.5</v>
      </c>
      <c r="K574" s="77"/>
      <c r="L574" s="77"/>
      <c r="M574" s="77">
        <v>8230.26</v>
      </c>
      <c r="N574" s="77">
        <v>10988.76</v>
      </c>
      <c r="O574" s="77">
        <v>2214.9499999999998</v>
      </c>
      <c r="P574" s="77">
        <v>11773.9</v>
      </c>
      <c r="Q574" s="77">
        <v>36500.69</v>
      </c>
    </row>
    <row r="575" spans="1:17" x14ac:dyDescent="0.35">
      <c r="A575" s="407"/>
      <c r="B575" s="406">
        <v>2021</v>
      </c>
      <c r="C575" s="27" t="s">
        <v>76</v>
      </c>
      <c r="D575" s="27" t="s">
        <v>138</v>
      </c>
      <c r="E575" s="47">
        <v>3</v>
      </c>
      <c r="F575" s="78">
        <v>277200</v>
      </c>
      <c r="G575" s="78">
        <v>55440</v>
      </c>
      <c r="H575" s="78"/>
      <c r="I575" s="78"/>
      <c r="J575" s="78">
        <v>34470</v>
      </c>
      <c r="K575" s="78"/>
      <c r="L575" s="78"/>
      <c r="M575" s="78">
        <v>15300</v>
      </c>
      <c r="N575" s="78"/>
      <c r="O575" s="78">
        <v>51600</v>
      </c>
      <c r="P575" s="78"/>
      <c r="Q575" s="78">
        <v>76949.08</v>
      </c>
    </row>
    <row r="576" spans="1:17" ht="29" customHeight="1" x14ac:dyDescent="0.35">
      <c r="A576" s="407"/>
      <c r="B576" s="407"/>
      <c r="C576" s="23" t="s">
        <v>78</v>
      </c>
      <c r="D576" s="23" t="s">
        <v>139</v>
      </c>
      <c r="E576" s="43">
        <v>5</v>
      </c>
      <c r="F576" s="76">
        <v>283143.33</v>
      </c>
      <c r="G576" s="76">
        <v>58200</v>
      </c>
      <c r="H576" s="76"/>
      <c r="I576" s="76"/>
      <c r="J576" s="76">
        <v>53744.5</v>
      </c>
      <c r="K576" s="76"/>
      <c r="L576" s="76"/>
      <c r="M576" s="76"/>
      <c r="N576" s="76"/>
      <c r="O576" s="76"/>
      <c r="P576" s="76">
        <v>34510.69</v>
      </c>
      <c r="Q576" s="76">
        <v>85873.89</v>
      </c>
    </row>
    <row r="577" spans="1:17" x14ac:dyDescent="0.35">
      <c r="A577" s="407"/>
      <c r="B577" s="407"/>
      <c r="C577" s="23" t="s">
        <v>80</v>
      </c>
      <c r="D577" s="23" t="s">
        <v>139</v>
      </c>
      <c r="E577" s="43">
        <v>13</v>
      </c>
      <c r="F577" s="76">
        <v>600390.01</v>
      </c>
      <c r="G577" s="76">
        <v>93947.67</v>
      </c>
      <c r="H577" s="76"/>
      <c r="I577" s="76"/>
      <c r="J577" s="76">
        <v>119480.65</v>
      </c>
      <c r="K577" s="76"/>
      <c r="L577" s="76"/>
      <c r="M577" s="76"/>
      <c r="N577" s="76"/>
      <c r="O577" s="76"/>
      <c r="P577" s="76">
        <v>71940.95</v>
      </c>
      <c r="Q577" s="76">
        <v>173818.76</v>
      </c>
    </row>
    <row r="578" spans="1:17" x14ac:dyDescent="0.35">
      <c r="A578" s="407"/>
      <c r="B578" s="407"/>
      <c r="C578" s="23" t="s">
        <v>103</v>
      </c>
      <c r="D578" s="23" t="s">
        <v>139</v>
      </c>
      <c r="E578" s="43">
        <v>12</v>
      </c>
      <c r="F578" s="76">
        <v>500243.34</v>
      </c>
      <c r="G578" s="76">
        <v>97122.9</v>
      </c>
      <c r="H578" s="76"/>
      <c r="I578" s="76"/>
      <c r="J578" s="76">
        <v>98440.67</v>
      </c>
      <c r="K578" s="76"/>
      <c r="L578" s="76"/>
      <c r="M578" s="76">
        <v>60733.93</v>
      </c>
      <c r="N578" s="76"/>
      <c r="O578" s="76"/>
      <c r="P578" s="76">
        <v>60691.14</v>
      </c>
      <c r="Q578" s="76">
        <v>146412.54</v>
      </c>
    </row>
    <row r="579" spans="1:17" ht="15" thickBot="1" x14ac:dyDescent="0.4">
      <c r="A579" s="407"/>
      <c r="B579" s="408"/>
      <c r="C579" s="25" t="s">
        <v>51</v>
      </c>
      <c r="D579" s="25" t="s">
        <v>139</v>
      </c>
      <c r="E579" s="45">
        <v>3</v>
      </c>
      <c r="F579" s="77">
        <v>99458.33</v>
      </c>
      <c r="G579" s="77">
        <v>21720</v>
      </c>
      <c r="H579" s="77"/>
      <c r="I579" s="77"/>
      <c r="J579" s="77">
        <v>18030.919999999998</v>
      </c>
      <c r="K579" s="77"/>
      <c r="L579" s="77"/>
      <c r="M579" s="77"/>
      <c r="N579" s="77"/>
      <c r="O579" s="77">
        <v>2405.35</v>
      </c>
      <c r="P579" s="77">
        <v>13032.41</v>
      </c>
      <c r="Q579" s="77">
        <v>31798.54</v>
      </c>
    </row>
    <row r="580" spans="1:17" x14ac:dyDescent="0.35">
      <c r="A580" s="407"/>
      <c r="B580" s="406">
        <v>2022</v>
      </c>
      <c r="C580" s="27" t="s">
        <v>76</v>
      </c>
      <c r="D580" s="27" t="s">
        <v>138</v>
      </c>
      <c r="E580" s="47">
        <v>3</v>
      </c>
      <c r="F580" s="78">
        <v>319973.33</v>
      </c>
      <c r="G580" s="78">
        <v>66240</v>
      </c>
      <c r="H580" s="78"/>
      <c r="I580" s="78"/>
      <c r="J580" s="78">
        <v>32778</v>
      </c>
      <c r="K580" s="78"/>
      <c r="L580" s="78"/>
      <c r="M580" s="78"/>
      <c r="N580" s="78">
        <v>61924.98</v>
      </c>
      <c r="O580" s="78">
        <v>58600</v>
      </c>
      <c r="P580" s="78"/>
      <c r="Q580" s="78">
        <v>86522.75</v>
      </c>
    </row>
    <row r="581" spans="1:17" ht="29" customHeight="1" x14ac:dyDescent="0.35">
      <c r="A581" s="407"/>
      <c r="B581" s="407"/>
      <c r="C581" s="23" t="s">
        <v>78</v>
      </c>
      <c r="D581" s="23" t="s">
        <v>139</v>
      </c>
      <c r="E581" s="43">
        <v>5</v>
      </c>
      <c r="F581" s="76">
        <v>323986.67</v>
      </c>
      <c r="G581" s="76">
        <v>64580</v>
      </c>
      <c r="H581" s="76"/>
      <c r="I581" s="76"/>
      <c r="J581" s="76">
        <v>54708.01</v>
      </c>
      <c r="K581" s="76"/>
      <c r="L581" s="76"/>
      <c r="M581" s="76">
        <v>25491.7</v>
      </c>
      <c r="N581" s="76"/>
      <c r="O581" s="76"/>
      <c r="P581" s="76">
        <v>30919.68</v>
      </c>
      <c r="Q581" s="76">
        <v>93060.74</v>
      </c>
    </row>
    <row r="582" spans="1:17" x14ac:dyDescent="0.35">
      <c r="A582" s="407"/>
      <c r="B582" s="407"/>
      <c r="C582" s="23" t="s">
        <v>80</v>
      </c>
      <c r="D582" s="23" t="s">
        <v>139</v>
      </c>
      <c r="E582" s="43">
        <v>13</v>
      </c>
      <c r="F582" s="76">
        <v>720084.03</v>
      </c>
      <c r="G582" s="76">
        <v>113131.67</v>
      </c>
      <c r="H582" s="76"/>
      <c r="I582" s="76"/>
      <c r="J582" s="76">
        <v>132668.67000000001</v>
      </c>
      <c r="K582" s="76"/>
      <c r="L582" s="76"/>
      <c r="M582" s="76">
        <v>22266.240000000002</v>
      </c>
      <c r="N582" s="76"/>
      <c r="O582" s="76"/>
      <c r="P582" s="76">
        <v>69674.38</v>
      </c>
      <c r="Q582" s="76">
        <v>203860.3</v>
      </c>
    </row>
    <row r="583" spans="1:17" x14ac:dyDescent="0.35">
      <c r="A583" s="407"/>
      <c r="B583" s="407"/>
      <c r="C583" s="23" t="s">
        <v>103</v>
      </c>
      <c r="D583" s="23" t="s">
        <v>139</v>
      </c>
      <c r="E583" s="43">
        <v>12</v>
      </c>
      <c r="F583" s="76">
        <v>565042.30000000005</v>
      </c>
      <c r="G583" s="76">
        <v>102161</v>
      </c>
      <c r="H583" s="76"/>
      <c r="I583" s="76"/>
      <c r="J583" s="76">
        <v>96814.03</v>
      </c>
      <c r="K583" s="76"/>
      <c r="L583" s="76"/>
      <c r="M583" s="76">
        <v>37759.17</v>
      </c>
      <c r="N583" s="76"/>
      <c r="O583" s="76"/>
      <c r="P583" s="76">
        <v>53585.95</v>
      </c>
      <c r="Q583" s="76">
        <v>160335.32</v>
      </c>
    </row>
    <row r="584" spans="1:17" ht="15" thickBot="1" x14ac:dyDescent="0.4">
      <c r="A584" s="407"/>
      <c r="B584" s="408"/>
      <c r="C584" s="25" t="s">
        <v>51</v>
      </c>
      <c r="D584" s="25" t="s">
        <v>139</v>
      </c>
      <c r="E584" s="45">
        <v>3</v>
      </c>
      <c r="F584" s="77">
        <v>117401.04</v>
      </c>
      <c r="G584" s="77">
        <v>25032.6</v>
      </c>
      <c r="H584" s="77"/>
      <c r="I584" s="77"/>
      <c r="J584" s="77">
        <v>18021.03</v>
      </c>
      <c r="K584" s="77"/>
      <c r="L584" s="77"/>
      <c r="M584" s="77"/>
      <c r="N584" s="77"/>
      <c r="O584" s="77">
        <v>3189.78</v>
      </c>
      <c r="P584" s="77">
        <v>11881.83</v>
      </c>
      <c r="Q584" s="77">
        <v>35381.839999999997</v>
      </c>
    </row>
    <row r="585" spans="1:17" x14ac:dyDescent="0.35">
      <c r="A585" s="407"/>
      <c r="B585" s="406">
        <v>2023</v>
      </c>
      <c r="C585" s="27" t="s">
        <v>76</v>
      </c>
      <c r="D585" s="27" t="s">
        <v>138</v>
      </c>
      <c r="E585" s="47">
        <v>3</v>
      </c>
      <c r="F585" s="78">
        <v>318133.33</v>
      </c>
      <c r="G585" s="78">
        <v>65280</v>
      </c>
      <c r="H585" s="78"/>
      <c r="I585" s="78"/>
      <c r="J585" s="78">
        <v>27300</v>
      </c>
      <c r="K585" s="78"/>
      <c r="L585" s="78"/>
      <c r="M585" s="78">
        <v>17813.34</v>
      </c>
      <c r="N585" s="78"/>
      <c r="O585" s="78">
        <v>53121</v>
      </c>
      <c r="P585" s="78">
        <v>8568</v>
      </c>
      <c r="Q585" s="78">
        <v>90620.479999999996</v>
      </c>
    </row>
    <row r="586" spans="1:17" ht="28" customHeight="1" x14ac:dyDescent="0.35">
      <c r="A586" s="407"/>
      <c r="B586" s="407"/>
      <c r="C586" s="23" t="s">
        <v>78</v>
      </c>
      <c r="D586" s="23" t="s">
        <v>139</v>
      </c>
      <c r="E586" s="43">
        <v>6</v>
      </c>
      <c r="F586" s="76">
        <v>397246.66</v>
      </c>
      <c r="G586" s="76">
        <v>78350.5</v>
      </c>
      <c r="H586" s="76"/>
      <c r="I586" s="76"/>
      <c r="J586" s="76">
        <v>60336.08</v>
      </c>
      <c r="K586" s="76"/>
      <c r="L586" s="76"/>
      <c r="M586" s="76">
        <v>25881.22</v>
      </c>
      <c r="N586" s="76"/>
      <c r="O586" s="76">
        <v>6726</v>
      </c>
      <c r="P586" s="76">
        <v>37534.83</v>
      </c>
      <c r="Q586" s="76">
        <v>113219.2</v>
      </c>
    </row>
    <row r="587" spans="1:17" x14ac:dyDescent="0.35">
      <c r="A587" s="407"/>
      <c r="B587" s="407"/>
      <c r="C587" s="23" t="s">
        <v>80</v>
      </c>
      <c r="D587" s="23" t="s">
        <v>139</v>
      </c>
      <c r="E587" s="43">
        <v>13</v>
      </c>
      <c r="F587" s="76">
        <v>851494.76</v>
      </c>
      <c r="G587" s="76">
        <v>147268.38</v>
      </c>
      <c r="H587" s="76"/>
      <c r="I587" s="76"/>
      <c r="J587" s="76">
        <v>115280.4</v>
      </c>
      <c r="K587" s="76"/>
      <c r="L587" s="76"/>
      <c r="M587" s="76">
        <v>18791.580000000002</v>
      </c>
      <c r="N587" s="76"/>
      <c r="O587" s="76">
        <v>13452</v>
      </c>
      <c r="P587" s="76">
        <v>74648.429999999993</v>
      </c>
      <c r="Q587" s="76">
        <v>240289.58</v>
      </c>
    </row>
    <row r="588" spans="1:17" x14ac:dyDescent="0.35">
      <c r="A588" s="407"/>
      <c r="B588" s="407"/>
      <c r="C588" s="23" t="s">
        <v>103</v>
      </c>
      <c r="D588" s="23" t="s">
        <v>139</v>
      </c>
      <c r="E588" s="43">
        <v>13</v>
      </c>
      <c r="F588" s="76">
        <v>640155</v>
      </c>
      <c r="G588" s="76">
        <v>103392.5</v>
      </c>
      <c r="H588" s="76"/>
      <c r="I588" s="76"/>
      <c r="J588" s="76">
        <v>92156.68</v>
      </c>
      <c r="K588" s="76"/>
      <c r="L588" s="76"/>
      <c r="M588" s="76">
        <v>18652.62</v>
      </c>
      <c r="N588" s="76"/>
      <c r="O588" s="76">
        <v>14573</v>
      </c>
      <c r="P588" s="76">
        <v>61945.5</v>
      </c>
      <c r="Q588" s="76">
        <v>178282.31</v>
      </c>
    </row>
    <row r="589" spans="1:17" ht="15" thickBot="1" x14ac:dyDescent="0.4">
      <c r="A589" s="407"/>
      <c r="B589" s="408"/>
      <c r="C589" s="25" t="s">
        <v>51</v>
      </c>
      <c r="D589" s="25" t="s">
        <v>139</v>
      </c>
      <c r="E589" s="45">
        <v>3</v>
      </c>
      <c r="F589" s="77">
        <v>98524.88</v>
      </c>
      <c r="G589" s="77">
        <v>24337.47</v>
      </c>
      <c r="H589" s="77"/>
      <c r="I589" s="77"/>
      <c r="J589" s="77">
        <v>11399.12</v>
      </c>
      <c r="K589" s="77"/>
      <c r="L589" s="77"/>
      <c r="M589" s="77">
        <v>19592.63</v>
      </c>
      <c r="N589" s="77"/>
      <c r="O589" s="77">
        <v>5943.68</v>
      </c>
      <c r="P589" s="77">
        <v>13777.83</v>
      </c>
      <c r="Q589" s="77">
        <v>29261.1</v>
      </c>
    </row>
    <row r="590" spans="1:17" x14ac:dyDescent="0.35">
      <c r="A590" s="407"/>
      <c r="B590" s="406">
        <v>2024</v>
      </c>
      <c r="C590" s="27" t="s">
        <v>76</v>
      </c>
      <c r="D590" s="27" t="s">
        <v>138</v>
      </c>
      <c r="E590" s="47">
        <v>4</v>
      </c>
      <c r="F590" s="78">
        <v>460800</v>
      </c>
      <c r="G590" s="78">
        <v>93867</v>
      </c>
      <c r="H590" s="78"/>
      <c r="I590" s="78">
        <v>26620</v>
      </c>
      <c r="J590" s="78">
        <v>53033</v>
      </c>
      <c r="K590" s="78"/>
      <c r="L590" s="78"/>
      <c r="M590" s="78"/>
      <c r="N590" s="78"/>
      <c r="O590" s="78">
        <v>43200</v>
      </c>
      <c r="P590" s="78">
        <v>24520.69</v>
      </c>
      <c r="Q590" s="78">
        <v>133320.79999999999</v>
      </c>
    </row>
    <row r="591" spans="1:17" ht="28" customHeight="1" x14ac:dyDescent="0.35">
      <c r="A591" s="407"/>
      <c r="B591" s="407"/>
      <c r="C591" s="23" t="s">
        <v>78</v>
      </c>
      <c r="D591" s="23" t="s">
        <v>139</v>
      </c>
      <c r="E591" s="43">
        <v>4</v>
      </c>
      <c r="F591" s="76">
        <v>341970</v>
      </c>
      <c r="G591" s="76">
        <v>63580.5</v>
      </c>
      <c r="H591" s="76"/>
      <c r="I591" s="76">
        <v>9506.67</v>
      </c>
      <c r="J591" s="76">
        <v>63167.25</v>
      </c>
      <c r="K591" s="76"/>
      <c r="L591" s="76"/>
      <c r="M591" s="76"/>
      <c r="N591" s="76"/>
      <c r="O591" s="76"/>
      <c r="P591" s="76">
        <v>29458.81</v>
      </c>
      <c r="Q591" s="76">
        <v>101209.16</v>
      </c>
    </row>
    <row r="592" spans="1:17" x14ac:dyDescent="0.35">
      <c r="A592" s="407"/>
      <c r="B592" s="407"/>
      <c r="C592" s="23" t="s">
        <v>80</v>
      </c>
      <c r="D592" s="23" t="s">
        <v>139</v>
      </c>
      <c r="E592" s="43">
        <v>14</v>
      </c>
      <c r="F592" s="76">
        <v>1080498.33</v>
      </c>
      <c r="G592" s="76">
        <v>184236.9</v>
      </c>
      <c r="H592" s="76"/>
      <c r="I592" s="76">
        <v>18639.98</v>
      </c>
      <c r="J592" s="76">
        <v>184583.81</v>
      </c>
      <c r="K592" s="76"/>
      <c r="L592" s="76"/>
      <c r="M592" s="76">
        <v>82182.92</v>
      </c>
      <c r="N592" s="76"/>
      <c r="O592" s="76">
        <v>40000</v>
      </c>
      <c r="P592" s="76">
        <v>82039.320000000007</v>
      </c>
      <c r="Q592" s="76">
        <v>309066.28999999998</v>
      </c>
    </row>
    <row r="593" spans="1:17" x14ac:dyDescent="0.35">
      <c r="A593" s="407"/>
      <c r="B593" s="407"/>
      <c r="C593" s="23" t="s">
        <v>103</v>
      </c>
      <c r="D593" s="23" t="s">
        <v>139</v>
      </c>
      <c r="E593" s="43">
        <v>12</v>
      </c>
      <c r="F593" s="76">
        <v>749004.67</v>
      </c>
      <c r="G593" s="76">
        <v>126291.07</v>
      </c>
      <c r="H593" s="76"/>
      <c r="I593" s="76"/>
      <c r="J593" s="76">
        <v>126588.57</v>
      </c>
      <c r="K593" s="76"/>
      <c r="L593" s="76"/>
      <c r="M593" s="76">
        <v>50774.74</v>
      </c>
      <c r="N593" s="76"/>
      <c r="O593" s="76"/>
      <c r="P593" s="76">
        <v>65592.97</v>
      </c>
      <c r="Q593" s="76">
        <v>203366.25</v>
      </c>
    </row>
    <row r="594" spans="1:17" ht="15" thickBot="1" x14ac:dyDescent="0.4">
      <c r="A594" s="407"/>
      <c r="B594" s="418"/>
      <c r="C594" s="35" t="s">
        <v>51</v>
      </c>
      <c r="D594" s="35" t="s">
        <v>139</v>
      </c>
      <c r="E594" s="98">
        <v>2</v>
      </c>
      <c r="F594" s="324">
        <v>108645.36</v>
      </c>
      <c r="G594" s="324">
        <v>23615.64</v>
      </c>
      <c r="H594" s="324"/>
      <c r="I594" s="324"/>
      <c r="J594" s="324">
        <v>13499.08</v>
      </c>
      <c r="K594" s="324"/>
      <c r="L594" s="324"/>
      <c r="M594" s="324">
        <v>25414.41</v>
      </c>
      <c r="N594" s="324"/>
      <c r="O594" s="324">
        <v>2612.88</v>
      </c>
      <c r="P594" s="324">
        <v>10489.46</v>
      </c>
      <c r="Q594" s="324">
        <v>30424.62</v>
      </c>
    </row>
    <row r="595" spans="1:17" x14ac:dyDescent="0.35">
      <c r="A595" s="407"/>
      <c r="B595" s="407">
        <v>2025</v>
      </c>
      <c r="C595" s="29" t="s">
        <v>76</v>
      </c>
      <c r="D595" s="29" t="s">
        <v>138</v>
      </c>
      <c r="E595" s="52">
        <v>3</v>
      </c>
      <c r="F595" s="86">
        <v>330683.33</v>
      </c>
      <c r="G595" s="86">
        <v>66620</v>
      </c>
      <c r="H595" s="86"/>
      <c r="I595" s="86">
        <v>19833.330000000002</v>
      </c>
      <c r="J595" s="86">
        <v>28810</v>
      </c>
      <c r="K595" s="86">
        <v>9380</v>
      </c>
      <c r="L595" s="86"/>
      <c r="M595" s="86"/>
      <c r="N595" s="86"/>
      <c r="O595" s="86">
        <v>43000</v>
      </c>
      <c r="P595" s="86">
        <v>4627.74</v>
      </c>
      <c r="Q595" s="86">
        <v>101828.48</v>
      </c>
    </row>
    <row r="596" spans="1:17" ht="28" customHeight="1" x14ac:dyDescent="0.35">
      <c r="A596" s="407"/>
      <c r="B596" s="407"/>
      <c r="C596" s="23" t="s">
        <v>78</v>
      </c>
      <c r="D596" s="23" t="s">
        <v>139</v>
      </c>
      <c r="E596" s="43">
        <v>4</v>
      </c>
      <c r="F596" s="76">
        <v>276119.99</v>
      </c>
      <c r="G596" s="76">
        <v>56411</v>
      </c>
      <c r="H596" s="76"/>
      <c r="I596" s="76">
        <v>7213.33</v>
      </c>
      <c r="J596" s="76">
        <v>36242.67</v>
      </c>
      <c r="K596" s="76"/>
      <c r="L596" s="76"/>
      <c r="M596" s="76"/>
      <c r="N596" s="76"/>
      <c r="O596" s="76"/>
      <c r="P596" s="76">
        <v>40613.26</v>
      </c>
      <c r="Q596" s="76">
        <v>85264.37</v>
      </c>
    </row>
    <row r="597" spans="1:17" x14ac:dyDescent="0.35">
      <c r="A597" s="407"/>
      <c r="B597" s="407"/>
      <c r="C597" s="23" t="s">
        <v>80</v>
      </c>
      <c r="D597" s="23" t="s">
        <v>139</v>
      </c>
      <c r="E597" s="43">
        <v>18</v>
      </c>
      <c r="F597" s="76">
        <v>1130126.06</v>
      </c>
      <c r="G597" s="76">
        <v>163619.54999999999</v>
      </c>
      <c r="H597" s="76"/>
      <c r="I597" s="76">
        <v>12900.01</v>
      </c>
      <c r="J597" s="76">
        <v>140941.14000000001</v>
      </c>
      <c r="K597" s="76"/>
      <c r="L597" s="76"/>
      <c r="M597" s="76">
        <v>52206.14</v>
      </c>
      <c r="N597" s="76">
        <v>56545.98</v>
      </c>
      <c r="O597" s="76"/>
      <c r="P597" s="76">
        <v>137415.92000000001</v>
      </c>
      <c r="Q597" s="76">
        <v>318783.62</v>
      </c>
    </row>
    <row r="598" spans="1:17" x14ac:dyDescent="0.35">
      <c r="A598" s="407"/>
      <c r="B598" s="407"/>
      <c r="C598" s="23" t="s">
        <v>103</v>
      </c>
      <c r="D598" s="23" t="s">
        <v>139</v>
      </c>
      <c r="E598" s="43">
        <v>10</v>
      </c>
      <c r="F598" s="76">
        <v>540413.32999999996</v>
      </c>
      <c r="G598" s="76">
        <v>84689.66</v>
      </c>
      <c r="H598" s="76"/>
      <c r="I598" s="76"/>
      <c r="J598" s="76">
        <v>66153.490000000005</v>
      </c>
      <c r="K598" s="76"/>
      <c r="L598" s="76"/>
      <c r="M598" s="76">
        <v>31775</v>
      </c>
      <c r="N598" s="76"/>
      <c r="O598" s="76"/>
      <c r="P598" s="76">
        <v>68942.28</v>
      </c>
      <c r="Q598" s="76">
        <v>149251.84</v>
      </c>
    </row>
    <row r="599" spans="1:17" ht="15" thickBot="1" x14ac:dyDescent="0.4">
      <c r="A599" s="408"/>
      <c r="B599" s="418"/>
      <c r="C599" s="35" t="s">
        <v>51</v>
      </c>
      <c r="D599" s="35" t="s">
        <v>139</v>
      </c>
      <c r="E599" s="98">
        <v>2</v>
      </c>
      <c r="F599" s="324">
        <v>99697.76</v>
      </c>
      <c r="G599" s="324">
        <v>10678.29</v>
      </c>
      <c r="H599" s="324"/>
      <c r="I599" s="324"/>
      <c r="J599" s="324">
        <v>11424.75</v>
      </c>
      <c r="K599" s="324"/>
      <c r="L599" s="324"/>
      <c r="M599" s="324"/>
      <c r="N599" s="324"/>
      <c r="O599" s="324">
        <v>3128.53</v>
      </c>
      <c r="P599" s="324">
        <v>6908.23</v>
      </c>
      <c r="Q599" s="324">
        <v>26507.15</v>
      </c>
    </row>
    <row r="600" spans="1:17" x14ac:dyDescent="0.35">
      <c r="A600" s="406" t="s">
        <v>143</v>
      </c>
      <c r="B600" s="406">
        <v>2020</v>
      </c>
      <c r="C600" s="27" t="s">
        <v>76</v>
      </c>
      <c r="D600" s="27" t="s">
        <v>102</v>
      </c>
      <c r="E600" s="47">
        <v>3</v>
      </c>
      <c r="F600" s="93">
        <v>219900.21</v>
      </c>
      <c r="G600" s="93">
        <v>43094.04</v>
      </c>
      <c r="H600" s="93"/>
      <c r="I600" s="93"/>
      <c r="J600" s="93">
        <v>6710.8</v>
      </c>
      <c r="K600" s="93"/>
      <c r="L600" s="93"/>
      <c r="M600" s="93"/>
      <c r="N600" s="93"/>
      <c r="O600" s="93">
        <v>24300</v>
      </c>
      <c r="P600" s="93"/>
      <c r="Q600" s="93">
        <v>55669.15</v>
      </c>
    </row>
    <row r="601" spans="1:17" x14ac:dyDescent="0.35">
      <c r="A601" s="407"/>
      <c r="B601" s="407"/>
      <c r="C601" s="23" t="s">
        <v>71</v>
      </c>
      <c r="D601" s="23" t="s">
        <v>20</v>
      </c>
      <c r="E601" s="43">
        <v>5</v>
      </c>
      <c r="F601" s="90">
        <v>194691.63</v>
      </c>
      <c r="G601" s="90">
        <v>35664.080000000002</v>
      </c>
      <c r="H601" s="90"/>
      <c r="I601" s="90"/>
      <c r="J601" s="90">
        <v>73967.38</v>
      </c>
      <c r="K601" s="90"/>
      <c r="L601" s="90"/>
      <c r="M601" s="90">
        <v>9500</v>
      </c>
      <c r="N601" s="90"/>
      <c r="O601" s="90">
        <v>2299.31</v>
      </c>
      <c r="P601" s="90">
        <v>20876.41</v>
      </c>
      <c r="Q601" s="90">
        <v>63023.58</v>
      </c>
    </row>
    <row r="602" spans="1:17" x14ac:dyDescent="0.35">
      <c r="A602" s="407"/>
      <c r="B602" s="407"/>
      <c r="C602" s="23" t="s">
        <v>72</v>
      </c>
      <c r="D602" s="23" t="s">
        <v>20</v>
      </c>
      <c r="E602" s="43">
        <v>6</v>
      </c>
      <c r="F602" s="90">
        <v>135154.60999999999</v>
      </c>
      <c r="G602" s="90">
        <v>24867.49</v>
      </c>
      <c r="H602" s="90"/>
      <c r="I602" s="90"/>
      <c r="J602" s="90">
        <v>40822.620000000003</v>
      </c>
      <c r="K602" s="90"/>
      <c r="L602" s="90"/>
      <c r="M602" s="90"/>
      <c r="N602" s="90"/>
      <c r="O602" s="90">
        <v>18109.72</v>
      </c>
      <c r="P602" s="90">
        <v>12713.67</v>
      </c>
      <c r="Q602" s="90">
        <v>39909.870000000003</v>
      </c>
    </row>
    <row r="603" spans="1:17" x14ac:dyDescent="0.35">
      <c r="A603" s="407"/>
      <c r="B603" s="407"/>
      <c r="C603" s="23" t="s">
        <v>144</v>
      </c>
      <c r="D603" s="23" t="s">
        <v>20</v>
      </c>
      <c r="E603" s="43">
        <v>13</v>
      </c>
      <c r="F603" s="90">
        <v>405889.8</v>
      </c>
      <c r="G603" s="90">
        <v>77755</v>
      </c>
      <c r="H603" s="90"/>
      <c r="I603" s="90"/>
      <c r="J603" s="90">
        <v>166984.20000000001</v>
      </c>
      <c r="K603" s="90"/>
      <c r="L603" s="90"/>
      <c r="M603" s="90">
        <v>16009.38</v>
      </c>
      <c r="N603" s="90"/>
      <c r="O603" s="90">
        <v>16671.29</v>
      </c>
      <c r="P603" s="90">
        <v>43197.36</v>
      </c>
      <c r="Q603" s="90">
        <v>135779.07</v>
      </c>
    </row>
    <row r="604" spans="1:17" ht="15" thickBot="1" x14ac:dyDescent="0.4">
      <c r="A604" s="407"/>
      <c r="B604" s="408"/>
      <c r="C604" s="25" t="s">
        <v>145</v>
      </c>
      <c r="D604" s="25" t="s">
        <v>20</v>
      </c>
      <c r="E604" s="45">
        <v>13</v>
      </c>
      <c r="F604" s="91">
        <v>334824.36</v>
      </c>
      <c r="G604" s="91">
        <v>58071.92</v>
      </c>
      <c r="H604" s="91"/>
      <c r="I604" s="91"/>
      <c r="J604" s="91">
        <v>113915.09</v>
      </c>
      <c r="K604" s="91"/>
      <c r="L604" s="91"/>
      <c r="M604" s="91">
        <v>2812.5</v>
      </c>
      <c r="N604" s="91"/>
      <c r="O604" s="91">
        <v>18595.43</v>
      </c>
      <c r="P604" s="91">
        <v>35067.51</v>
      </c>
      <c r="Q604" s="91">
        <v>106757.21</v>
      </c>
    </row>
    <row r="605" spans="1:17" x14ac:dyDescent="0.35">
      <c r="A605" s="407"/>
      <c r="B605" s="406">
        <v>2021</v>
      </c>
      <c r="C605" s="27" t="s">
        <v>76</v>
      </c>
      <c r="D605" s="27" t="s">
        <v>102</v>
      </c>
      <c r="E605" s="47">
        <v>3</v>
      </c>
      <c r="F605" s="93">
        <v>244742.43</v>
      </c>
      <c r="G605" s="93">
        <v>48717.15</v>
      </c>
      <c r="H605" s="93"/>
      <c r="I605" s="93"/>
      <c r="J605" s="93">
        <v>7320</v>
      </c>
      <c r="K605" s="93"/>
      <c r="L605" s="93"/>
      <c r="M605" s="93">
        <v>5156.25</v>
      </c>
      <c r="N605" s="93"/>
      <c r="O605" s="93">
        <v>37488.980000000003</v>
      </c>
      <c r="P605" s="93"/>
      <c r="Q605" s="93">
        <v>63899.74</v>
      </c>
    </row>
    <row r="606" spans="1:17" x14ac:dyDescent="0.35">
      <c r="A606" s="407"/>
      <c r="B606" s="407"/>
      <c r="C606" s="23" t="s">
        <v>71</v>
      </c>
      <c r="D606" s="23" t="s">
        <v>20</v>
      </c>
      <c r="E606" s="43">
        <v>5</v>
      </c>
      <c r="F606" s="90">
        <v>217206.67</v>
      </c>
      <c r="G606" s="90">
        <v>42444</v>
      </c>
      <c r="H606" s="90"/>
      <c r="I606" s="90"/>
      <c r="J606" s="90">
        <v>112752.78</v>
      </c>
      <c r="K606" s="90"/>
      <c r="L606" s="90"/>
      <c r="M606" s="90"/>
      <c r="N606" s="90"/>
      <c r="O606" s="90">
        <v>12360.32</v>
      </c>
      <c r="P606" s="90">
        <v>23507.05</v>
      </c>
      <c r="Q606" s="90">
        <v>76371.39</v>
      </c>
    </row>
    <row r="607" spans="1:17" x14ac:dyDescent="0.35">
      <c r="A607" s="407"/>
      <c r="B607" s="407"/>
      <c r="C607" s="23" t="s">
        <v>72</v>
      </c>
      <c r="D607" s="23" t="s">
        <v>20</v>
      </c>
      <c r="E607" s="43">
        <v>6</v>
      </c>
      <c r="F607" s="90">
        <v>178132.49</v>
      </c>
      <c r="G607" s="90">
        <v>25307.759999999998</v>
      </c>
      <c r="H607" s="90"/>
      <c r="I607" s="90"/>
      <c r="J607" s="90">
        <v>84711.23</v>
      </c>
      <c r="K607" s="90"/>
      <c r="L607" s="90"/>
      <c r="M607" s="90"/>
      <c r="N607" s="90">
        <v>25125</v>
      </c>
      <c r="O607" s="90">
        <v>13153.24</v>
      </c>
      <c r="P607" s="90">
        <v>17152.27</v>
      </c>
      <c r="Q607" s="90">
        <v>56718.81</v>
      </c>
    </row>
    <row r="608" spans="1:17" x14ac:dyDescent="0.35">
      <c r="A608" s="407"/>
      <c r="B608" s="407"/>
      <c r="C608" s="23" t="s">
        <v>144</v>
      </c>
      <c r="D608" s="23" t="s">
        <v>20</v>
      </c>
      <c r="E608" s="43">
        <v>13</v>
      </c>
      <c r="F608" s="90">
        <v>501361.67</v>
      </c>
      <c r="G608" s="90">
        <v>94743.1</v>
      </c>
      <c r="H608" s="90"/>
      <c r="I608" s="90"/>
      <c r="J608" s="90">
        <v>230654.26</v>
      </c>
      <c r="K608" s="90"/>
      <c r="L608" s="90"/>
      <c r="M608" s="90">
        <v>20093.75</v>
      </c>
      <c r="N608" s="90"/>
      <c r="O608" s="90">
        <v>25529.8</v>
      </c>
      <c r="P608" s="90">
        <v>53450.44</v>
      </c>
      <c r="Q608" s="90">
        <v>171681.01</v>
      </c>
    </row>
    <row r="609" spans="1:17" ht="15" thickBot="1" x14ac:dyDescent="0.4">
      <c r="A609" s="407"/>
      <c r="B609" s="408"/>
      <c r="C609" s="25" t="s">
        <v>145</v>
      </c>
      <c r="D609" s="25" t="s">
        <v>20</v>
      </c>
      <c r="E609" s="45">
        <v>13</v>
      </c>
      <c r="F609" s="91">
        <v>404462.69</v>
      </c>
      <c r="G609" s="91">
        <v>76911.990000000005</v>
      </c>
      <c r="H609" s="91"/>
      <c r="I609" s="91"/>
      <c r="J609" s="91">
        <v>154134.06</v>
      </c>
      <c r="K609" s="91"/>
      <c r="L609" s="91"/>
      <c r="M609" s="91">
        <v>41400</v>
      </c>
      <c r="N609" s="91"/>
      <c r="O609" s="91">
        <v>35964.32</v>
      </c>
      <c r="P609" s="91">
        <v>42939.42</v>
      </c>
      <c r="Q609" s="91">
        <v>131779.99</v>
      </c>
    </row>
    <row r="610" spans="1:17" x14ac:dyDescent="0.35">
      <c r="A610" s="407"/>
      <c r="B610" s="406">
        <v>2022</v>
      </c>
      <c r="C610" s="27" t="s">
        <v>76</v>
      </c>
      <c r="D610" s="27" t="s">
        <v>102</v>
      </c>
      <c r="E610" s="47">
        <v>3</v>
      </c>
      <c r="F610" s="93">
        <v>25344</v>
      </c>
      <c r="G610" s="93">
        <v>50688</v>
      </c>
      <c r="H610" s="93"/>
      <c r="I610" s="93"/>
      <c r="J610" s="93">
        <v>7572</v>
      </c>
      <c r="K610" s="93"/>
      <c r="L610" s="93"/>
      <c r="M610" s="93"/>
      <c r="N610" s="93"/>
      <c r="O610" s="93">
        <v>73600</v>
      </c>
      <c r="P610" s="93"/>
      <c r="Q610" s="93">
        <v>74057.64</v>
      </c>
    </row>
    <row r="611" spans="1:17" x14ac:dyDescent="0.35">
      <c r="A611" s="407"/>
      <c r="B611" s="407"/>
      <c r="C611" s="23" t="s">
        <v>71</v>
      </c>
      <c r="D611" s="23" t="s">
        <v>20</v>
      </c>
      <c r="E611" s="43">
        <v>5</v>
      </c>
      <c r="F611" s="90">
        <v>236815.67</v>
      </c>
      <c r="G611" s="90">
        <v>45231</v>
      </c>
      <c r="H611" s="90"/>
      <c r="I611" s="90"/>
      <c r="J611" s="90">
        <v>100539.3</v>
      </c>
      <c r="K611" s="90"/>
      <c r="L611" s="90"/>
      <c r="M611" s="90">
        <v>11637</v>
      </c>
      <c r="N611" s="90"/>
      <c r="O611" s="90">
        <v>7085.79</v>
      </c>
      <c r="P611" s="90">
        <v>25382.53</v>
      </c>
      <c r="Q611" s="90">
        <v>73763.649999999994</v>
      </c>
    </row>
    <row r="612" spans="1:17" x14ac:dyDescent="0.35">
      <c r="A612" s="407"/>
      <c r="B612" s="407"/>
      <c r="C612" s="23" t="s">
        <v>72</v>
      </c>
      <c r="D612" s="23" t="s">
        <v>20</v>
      </c>
      <c r="E612" s="43">
        <v>6</v>
      </c>
      <c r="F612" s="90">
        <v>177385.15</v>
      </c>
      <c r="G612" s="90">
        <v>24329.51</v>
      </c>
      <c r="H612" s="90"/>
      <c r="I612" s="90"/>
      <c r="J612" s="90">
        <v>66439.13</v>
      </c>
      <c r="K612" s="90"/>
      <c r="L612" s="90"/>
      <c r="M612" s="90">
        <v>3712.5</v>
      </c>
      <c r="N612" s="90"/>
      <c r="O612" s="90">
        <v>6437.81</v>
      </c>
      <c r="P612" s="90">
        <v>17917.580000000002</v>
      </c>
      <c r="Q612" s="90">
        <v>50529.45</v>
      </c>
    </row>
    <row r="613" spans="1:17" x14ac:dyDescent="0.35">
      <c r="A613" s="407"/>
      <c r="B613" s="407"/>
      <c r="C613" s="23" t="s">
        <v>144</v>
      </c>
      <c r="D613" s="23" t="s">
        <v>20</v>
      </c>
      <c r="E613" s="43">
        <v>11</v>
      </c>
      <c r="F613" s="90">
        <v>479809.32</v>
      </c>
      <c r="G613" s="90">
        <v>87600</v>
      </c>
      <c r="H613" s="90"/>
      <c r="I613" s="90"/>
      <c r="J613" s="90">
        <v>188691.23</v>
      </c>
      <c r="K613" s="90"/>
      <c r="L613" s="90"/>
      <c r="M613" s="90">
        <v>4575</v>
      </c>
      <c r="N613" s="90"/>
      <c r="O613" s="90">
        <v>4966.43</v>
      </c>
      <c r="P613" s="90">
        <v>51738.99</v>
      </c>
      <c r="Q613" s="90">
        <v>150178.60999999999</v>
      </c>
    </row>
    <row r="614" spans="1:17" ht="15" thickBot="1" x14ac:dyDescent="0.4">
      <c r="A614" s="407"/>
      <c r="B614" s="408"/>
      <c r="C614" s="25" t="s">
        <v>145</v>
      </c>
      <c r="D614" s="25" t="s">
        <v>20</v>
      </c>
      <c r="E614" s="45">
        <v>12</v>
      </c>
      <c r="F614" s="91">
        <v>413993.05</v>
      </c>
      <c r="G614" s="91">
        <v>74938.39</v>
      </c>
      <c r="H614" s="91"/>
      <c r="I614" s="91"/>
      <c r="J614" s="91">
        <v>99759.88</v>
      </c>
      <c r="K614" s="91"/>
      <c r="L614" s="91"/>
      <c r="M614" s="91">
        <v>13293.75</v>
      </c>
      <c r="N614" s="91"/>
      <c r="O614" s="91">
        <v>24161.16</v>
      </c>
      <c r="P614" s="91">
        <v>43326.84</v>
      </c>
      <c r="Q614" s="91">
        <v>114419.42</v>
      </c>
    </row>
    <row r="615" spans="1:17" x14ac:dyDescent="0.35">
      <c r="A615" s="407"/>
      <c r="B615" s="406">
        <v>2023</v>
      </c>
      <c r="C615" s="27" t="s">
        <v>76</v>
      </c>
      <c r="D615" s="27" t="s">
        <v>102</v>
      </c>
      <c r="E615" s="47">
        <v>3</v>
      </c>
      <c r="F615" s="93">
        <v>325200</v>
      </c>
      <c r="G615" s="93">
        <v>65040</v>
      </c>
      <c r="H615" s="93"/>
      <c r="I615" s="93"/>
      <c r="J615" s="93">
        <v>9660</v>
      </c>
      <c r="K615" s="93"/>
      <c r="L615" s="93"/>
      <c r="M615" s="93">
        <v>26400</v>
      </c>
      <c r="N615" s="93"/>
      <c r="O615" s="93">
        <v>77925</v>
      </c>
      <c r="P615" s="93"/>
      <c r="Q615" s="93">
        <v>87738.34</v>
      </c>
    </row>
    <row r="616" spans="1:17" x14ac:dyDescent="0.35">
      <c r="A616" s="407"/>
      <c r="B616" s="407"/>
      <c r="C616" s="23" t="s">
        <v>71</v>
      </c>
      <c r="D616" s="23" t="s">
        <v>20</v>
      </c>
      <c r="E616" s="43">
        <v>5</v>
      </c>
      <c r="F616" s="90">
        <v>287885.76</v>
      </c>
      <c r="G616" s="90">
        <v>43645.83</v>
      </c>
      <c r="H616" s="90"/>
      <c r="I616" s="90"/>
      <c r="J616" s="90">
        <v>93453.9</v>
      </c>
      <c r="K616" s="90"/>
      <c r="L616" s="90"/>
      <c r="M616" s="90"/>
      <c r="N616" s="90">
        <v>38250</v>
      </c>
      <c r="O616" s="90">
        <v>6207.77</v>
      </c>
      <c r="P616" s="90">
        <v>30869.47</v>
      </c>
      <c r="Q616" s="90">
        <v>94584.37</v>
      </c>
    </row>
    <row r="617" spans="1:17" x14ac:dyDescent="0.35">
      <c r="A617" s="407"/>
      <c r="B617" s="407"/>
      <c r="C617" s="23" t="s">
        <v>72</v>
      </c>
      <c r="D617" s="23" t="s">
        <v>20</v>
      </c>
      <c r="E617" s="43">
        <v>6</v>
      </c>
      <c r="F617" s="90">
        <v>237654.85</v>
      </c>
      <c r="G617" s="90">
        <v>27820</v>
      </c>
      <c r="H617" s="90"/>
      <c r="I617" s="90"/>
      <c r="J617" s="90">
        <v>74870.3</v>
      </c>
      <c r="K617" s="90"/>
      <c r="L617" s="90"/>
      <c r="M617" s="90"/>
      <c r="N617" s="90"/>
      <c r="O617" s="90">
        <v>14758.92</v>
      </c>
      <c r="P617" s="90">
        <v>23717.31</v>
      </c>
      <c r="Q617" s="90">
        <v>73379.45</v>
      </c>
    </row>
    <row r="618" spans="1:17" x14ac:dyDescent="0.35">
      <c r="A618" s="407"/>
      <c r="B618" s="407"/>
      <c r="C618" s="23" t="s">
        <v>144</v>
      </c>
      <c r="D618" s="23" t="s">
        <v>20</v>
      </c>
      <c r="E618" s="43">
        <v>13</v>
      </c>
      <c r="F618" s="90">
        <v>619410.43000000005</v>
      </c>
      <c r="G618" s="90">
        <v>110591.09</v>
      </c>
      <c r="H618" s="90"/>
      <c r="I618" s="90"/>
      <c r="J618" s="90">
        <v>190714.38</v>
      </c>
      <c r="K618" s="90"/>
      <c r="L618" s="90"/>
      <c r="M618" s="90">
        <v>23125</v>
      </c>
      <c r="N618" s="90">
        <v>31500</v>
      </c>
      <c r="O618" s="90">
        <v>5271.66</v>
      </c>
      <c r="P618" s="90">
        <v>67782.05</v>
      </c>
      <c r="Q618" s="90">
        <v>207094.09</v>
      </c>
    </row>
    <row r="619" spans="1:17" ht="15" thickBot="1" x14ac:dyDescent="0.4">
      <c r="A619" s="407"/>
      <c r="B619" s="408"/>
      <c r="C619" s="25" t="s">
        <v>145</v>
      </c>
      <c r="D619" s="25" t="s">
        <v>20</v>
      </c>
      <c r="E619" s="45">
        <v>12</v>
      </c>
      <c r="F619" s="91">
        <v>510268.09</v>
      </c>
      <c r="G619" s="91">
        <v>92809.63</v>
      </c>
      <c r="H619" s="91"/>
      <c r="I619" s="91"/>
      <c r="J619" s="91">
        <v>90246.83</v>
      </c>
      <c r="K619" s="91"/>
      <c r="L619" s="91"/>
      <c r="M619" s="91">
        <v>39968.75</v>
      </c>
      <c r="N619" s="91"/>
      <c r="O619" s="91">
        <v>27928.86</v>
      </c>
      <c r="P619" s="91">
        <v>53997.43</v>
      </c>
      <c r="Q619" s="91">
        <v>151775.29999999999</v>
      </c>
    </row>
    <row r="620" spans="1:17" x14ac:dyDescent="0.35">
      <c r="A620" s="407"/>
      <c r="B620" s="406">
        <v>2024</v>
      </c>
      <c r="C620" s="27" t="s">
        <v>76</v>
      </c>
      <c r="D620" s="27" t="s">
        <v>102</v>
      </c>
      <c r="E620" s="47">
        <v>3</v>
      </c>
      <c r="F620" s="93">
        <v>340742.86</v>
      </c>
      <c r="G620" s="93">
        <v>68548.570000000007</v>
      </c>
      <c r="H620" s="93"/>
      <c r="I620" s="93"/>
      <c r="J620" s="93">
        <v>10080</v>
      </c>
      <c r="K620" s="93"/>
      <c r="L620" s="93"/>
      <c r="M620" s="93">
        <v>46000</v>
      </c>
      <c r="N620" s="93"/>
      <c r="O620" s="93">
        <v>97088.81</v>
      </c>
      <c r="P620" s="93"/>
      <c r="Q620" s="93">
        <v>94598.71</v>
      </c>
    </row>
    <row r="621" spans="1:17" x14ac:dyDescent="0.35">
      <c r="A621" s="407"/>
      <c r="B621" s="407"/>
      <c r="C621" s="23" t="s">
        <v>71</v>
      </c>
      <c r="D621" s="23" t="s">
        <v>20</v>
      </c>
      <c r="E621" s="43">
        <v>5</v>
      </c>
      <c r="F621" s="90">
        <v>331879.67</v>
      </c>
      <c r="G621" s="90">
        <v>50064</v>
      </c>
      <c r="H621" s="90"/>
      <c r="I621" s="90"/>
      <c r="J621" s="90">
        <v>110171.71</v>
      </c>
      <c r="K621" s="90"/>
      <c r="L621" s="90"/>
      <c r="M621" s="90">
        <v>9750</v>
      </c>
      <c r="N621" s="90"/>
      <c r="O621" s="90">
        <v>3511.88</v>
      </c>
      <c r="P621" s="90">
        <v>35920.65</v>
      </c>
      <c r="Q621" s="90">
        <v>107982.34</v>
      </c>
    </row>
    <row r="622" spans="1:17" x14ac:dyDescent="0.35">
      <c r="A622" s="407"/>
      <c r="B622" s="407"/>
      <c r="C622" s="23" t="s">
        <v>72</v>
      </c>
      <c r="D622" s="23" t="s">
        <v>20</v>
      </c>
      <c r="E622" s="43">
        <v>7</v>
      </c>
      <c r="F622" s="90">
        <v>270501.67</v>
      </c>
      <c r="G622" s="90">
        <v>30077</v>
      </c>
      <c r="H622" s="90"/>
      <c r="I622" s="90"/>
      <c r="J622" s="90">
        <v>78631.070000000007</v>
      </c>
      <c r="K622" s="90"/>
      <c r="L622" s="90"/>
      <c r="M622" s="90">
        <v>26000</v>
      </c>
      <c r="N622" s="90"/>
      <c r="O622" s="90">
        <v>42981.33</v>
      </c>
      <c r="P622" s="90">
        <v>26658.7</v>
      </c>
      <c r="Q622" s="90">
        <v>77978.570000000007</v>
      </c>
    </row>
    <row r="623" spans="1:17" x14ac:dyDescent="0.35">
      <c r="A623" s="407"/>
      <c r="B623" s="407"/>
      <c r="C623" s="23" t="s">
        <v>144</v>
      </c>
      <c r="D623" s="23" t="s">
        <v>20</v>
      </c>
      <c r="E623" s="43">
        <v>14</v>
      </c>
      <c r="F623" s="90">
        <v>737363.36</v>
      </c>
      <c r="G623" s="90">
        <v>124061.36</v>
      </c>
      <c r="H623" s="90"/>
      <c r="I623" s="90"/>
      <c r="J623" s="90">
        <v>210102.53</v>
      </c>
      <c r="K623" s="90"/>
      <c r="L623" s="90"/>
      <c r="M623" s="90">
        <v>13500</v>
      </c>
      <c r="N623" s="90"/>
      <c r="O623" s="90">
        <v>9466.2900000000009</v>
      </c>
      <c r="P623" s="90">
        <v>78541.539999999994</v>
      </c>
      <c r="Q623" s="90">
        <v>230757.54</v>
      </c>
    </row>
    <row r="624" spans="1:17" ht="15" thickBot="1" x14ac:dyDescent="0.4">
      <c r="A624" s="407"/>
      <c r="B624" s="408"/>
      <c r="C624" s="25" t="s">
        <v>145</v>
      </c>
      <c r="D624" s="25" t="s">
        <v>20</v>
      </c>
      <c r="E624" s="45">
        <v>12</v>
      </c>
      <c r="F624" s="91">
        <v>523159.8</v>
      </c>
      <c r="G624" s="91">
        <v>96875.63</v>
      </c>
      <c r="H624" s="91"/>
      <c r="I624" s="91"/>
      <c r="J624" s="91">
        <v>114699.65</v>
      </c>
      <c r="K624" s="91"/>
      <c r="L624" s="91"/>
      <c r="M624" s="91">
        <v>3468.75</v>
      </c>
      <c r="N624" s="91"/>
      <c r="O624" s="91">
        <v>33969.07</v>
      </c>
      <c r="P624" s="91">
        <v>55797.67</v>
      </c>
      <c r="Q624" s="91">
        <v>150379.78</v>
      </c>
    </row>
    <row r="625" spans="1:17" x14ac:dyDescent="0.35">
      <c r="A625" s="407"/>
      <c r="B625" s="407">
        <v>2025</v>
      </c>
      <c r="C625" s="29" t="s">
        <v>76</v>
      </c>
      <c r="D625" s="29" t="s">
        <v>102</v>
      </c>
      <c r="E625" s="52">
        <v>3</v>
      </c>
      <c r="F625" s="89">
        <v>385560</v>
      </c>
      <c r="G625" s="89">
        <v>77480</v>
      </c>
      <c r="H625" s="89"/>
      <c r="I625" s="89">
        <v>32816.67</v>
      </c>
      <c r="J625" s="89">
        <v>435</v>
      </c>
      <c r="K625" s="89"/>
      <c r="L625" s="89"/>
      <c r="M625" s="89">
        <v>52680</v>
      </c>
      <c r="N625" s="89"/>
      <c r="O625" s="89">
        <v>73161.16</v>
      </c>
      <c r="P625" s="89">
        <v>281.18</v>
      </c>
      <c r="Q625" s="89">
        <v>107394.13</v>
      </c>
    </row>
    <row r="626" spans="1:17" x14ac:dyDescent="0.35">
      <c r="A626" s="407"/>
      <c r="B626" s="407"/>
      <c r="C626" s="23" t="s">
        <v>71</v>
      </c>
      <c r="D626" s="23" t="s">
        <v>20</v>
      </c>
      <c r="E626" s="43">
        <v>5</v>
      </c>
      <c r="F626" s="90">
        <v>368073.34</v>
      </c>
      <c r="G626" s="90">
        <v>59272</v>
      </c>
      <c r="H626" s="90"/>
      <c r="I626" s="90">
        <v>27200</v>
      </c>
      <c r="J626" s="90">
        <v>146934.70000000001</v>
      </c>
      <c r="K626" s="90"/>
      <c r="L626" s="90"/>
      <c r="M626" s="90"/>
      <c r="N626" s="90"/>
      <c r="O626" s="90">
        <v>4122.2</v>
      </c>
      <c r="P626" s="90">
        <v>42901.54</v>
      </c>
      <c r="Q626" s="90">
        <v>130753.71</v>
      </c>
    </row>
    <row r="627" spans="1:17" x14ac:dyDescent="0.35">
      <c r="A627" s="407"/>
      <c r="B627" s="407"/>
      <c r="C627" s="23" t="s">
        <v>72</v>
      </c>
      <c r="D627" s="23" t="s">
        <v>20</v>
      </c>
      <c r="E627" s="43">
        <v>6</v>
      </c>
      <c r="F627" s="90">
        <v>308130.01</v>
      </c>
      <c r="G627" s="90">
        <v>36814.800000000003</v>
      </c>
      <c r="H627" s="90"/>
      <c r="I627" s="90"/>
      <c r="J627" s="90">
        <v>101848.56</v>
      </c>
      <c r="K627" s="90"/>
      <c r="L627" s="90"/>
      <c r="M627" s="90"/>
      <c r="N627" s="90"/>
      <c r="O627" s="90">
        <v>22797.08</v>
      </c>
      <c r="P627" s="90">
        <v>30644.14</v>
      </c>
      <c r="Q627" s="90">
        <v>90025.62</v>
      </c>
    </row>
    <row r="628" spans="1:17" x14ac:dyDescent="0.35">
      <c r="A628" s="407"/>
      <c r="B628" s="407"/>
      <c r="C628" s="23" t="s">
        <v>144</v>
      </c>
      <c r="D628" s="23" t="s">
        <v>20</v>
      </c>
      <c r="E628" s="43">
        <v>14</v>
      </c>
      <c r="F628" s="90">
        <v>797113.33</v>
      </c>
      <c r="G628" s="90">
        <v>134655.41</v>
      </c>
      <c r="H628" s="90"/>
      <c r="I628" s="90"/>
      <c r="J628" s="90">
        <v>253040.79</v>
      </c>
      <c r="K628" s="90"/>
      <c r="L628" s="90"/>
      <c r="M628" s="90">
        <v>40218.75</v>
      </c>
      <c r="N628" s="90"/>
      <c r="O628" s="90">
        <v>18810.47</v>
      </c>
      <c r="P628" s="90">
        <v>81985.45</v>
      </c>
      <c r="Q628" s="90">
        <v>250628.75</v>
      </c>
    </row>
    <row r="629" spans="1:17" ht="15" thickBot="1" x14ac:dyDescent="0.4">
      <c r="A629" s="408"/>
      <c r="B629" s="408"/>
      <c r="C629" s="25" t="s">
        <v>145</v>
      </c>
      <c r="D629" s="25" t="s">
        <v>20</v>
      </c>
      <c r="E629" s="45">
        <v>12</v>
      </c>
      <c r="F629" s="91">
        <v>564431.11</v>
      </c>
      <c r="G629" s="91">
        <v>108899.98</v>
      </c>
      <c r="H629" s="91"/>
      <c r="I629" s="91"/>
      <c r="J629" s="91">
        <v>150314.81</v>
      </c>
      <c r="K629" s="91"/>
      <c r="L629" s="91"/>
      <c r="M629" s="91">
        <v>30282.5</v>
      </c>
      <c r="N629" s="91"/>
      <c r="O629" s="91">
        <v>40681.839999999997</v>
      </c>
      <c r="P629" s="91">
        <v>58063.49</v>
      </c>
      <c r="Q629" s="91">
        <v>167511.59</v>
      </c>
    </row>
    <row r="630" spans="1:17" ht="15.5" customHeight="1" x14ac:dyDescent="0.35">
      <c r="A630" s="406" t="s">
        <v>404</v>
      </c>
      <c r="B630" s="406">
        <v>2020</v>
      </c>
      <c r="C630" s="27" t="s">
        <v>76</v>
      </c>
      <c r="D630" s="27" t="s">
        <v>23</v>
      </c>
      <c r="E630" s="47">
        <v>3</v>
      </c>
      <c r="F630" s="51">
        <v>232466.67</v>
      </c>
      <c r="G630" s="51">
        <v>48000</v>
      </c>
      <c r="H630" s="51"/>
      <c r="I630" s="51"/>
      <c r="J630" s="51"/>
      <c r="K630" s="51"/>
      <c r="L630" s="51"/>
      <c r="M630" s="51">
        <v>30600</v>
      </c>
      <c r="N630" s="51"/>
      <c r="O630" s="51">
        <v>33405.599999999999</v>
      </c>
      <c r="P630" s="51"/>
      <c r="Q630" s="51">
        <v>53020.38</v>
      </c>
    </row>
    <row r="631" spans="1:17" ht="28" customHeight="1" x14ac:dyDescent="0.35">
      <c r="A631" s="407"/>
      <c r="B631" s="407"/>
      <c r="C631" s="23" t="s">
        <v>78</v>
      </c>
      <c r="D631" s="23" t="s">
        <v>20</v>
      </c>
      <c r="E631" s="43">
        <v>3</v>
      </c>
      <c r="F631" s="44">
        <v>101097.64</v>
      </c>
      <c r="G631" s="44">
        <v>18216.849999999999</v>
      </c>
      <c r="H631" s="44"/>
      <c r="I631" s="44"/>
      <c r="J631" s="44">
        <v>30130.06</v>
      </c>
      <c r="K631" s="44"/>
      <c r="L631" s="44"/>
      <c r="M631" s="44">
        <v>10640.06</v>
      </c>
      <c r="N631" s="44"/>
      <c r="O631" s="44">
        <v>18486.240000000002</v>
      </c>
      <c r="P631" s="44">
        <v>12664.05</v>
      </c>
      <c r="Q631" s="44">
        <v>30778.86</v>
      </c>
    </row>
    <row r="632" spans="1:17" x14ac:dyDescent="0.35">
      <c r="A632" s="407"/>
      <c r="B632" s="407"/>
      <c r="C632" s="23" t="s">
        <v>79</v>
      </c>
      <c r="D632" s="23" t="s">
        <v>20</v>
      </c>
      <c r="E632" s="43">
        <v>3</v>
      </c>
      <c r="F632" s="44">
        <v>43904.67</v>
      </c>
      <c r="G632" s="44">
        <v>8024.54</v>
      </c>
      <c r="H632" s="44"/>
      <c r="I632" s="44"/>
      <c r="J632" s="44">
        <v>10784.4</v>
      </c>
      <c r="K632" s="44"/>
      <c r="L632" s="44"/>
      <c r="M632" s="44"/>
      <c r="N632" s="44"/>
      <c r="O632" s="44">
        <v>8378.59</v>
      </c>
      <c r="P632" s="44">
        <v>10368.59</v>
      </c>
      <c r="Q632" s="44">
        <v>13111.95</v>
      </c>
    </row>
    <row r="633" spans="1:17" x14ac:dyDescent="0.35">
      <c r="A633" s="407"/>
      <c r="B633" s="407"/>
      <c r="C633" s="23" t="s">
        <v>110</v>
      </c>
      <c r="D633" s="23" t="s">
        <v>20</v>
      </c>
      <c r="E633" s="43">
        <v>11</v>
      </c>
      <c r="F633" s="44">
        <v>385979.75</v>
      </c>
      <c r="G633" s="44">
        <v>67739.09</v>
      </c>
      <c r="H633" s="44"/>
      <c r="I633" s="44"/>
      <c r="J633" s="44">
        <v>102405.73</v>
      </c>
      <c r="K633" s="44"/>
      <c r="L633" s="44"/>
      <c r="M633" s="44">
        <v>25613.33</v>
      </c>
      <c r="N633" s="44"/>
      <c r="O633" s="44">
        <v>62296.33</v>
      </c>
      <c r="P633" s="44">
        <v>45573.74</v>
      </c>
      <c r="Q633" s="44">
        <v>112938.54</v>
      </c>
    </row>
    <row r="634" spans="1:17" x14ac:dyDescent="0.35">
      <c r="A634" s="407"/>
      <c r="B634" s="407"/>
      <c r="C634" s="23" t="s">
        <v>103</v>
      </c>
      <c r="D634" s="23" t="s">
        <v>20</v>
      </c>
      <c r="E634" s="43">
        <v>7</v>
      </c>
      <c r="F634" s="44">
        <v>170484.94</v>
      </c>
      <c r="G634" s="44">
        <v>19607.02</v>
      </c>
      <c r="H634" s="44"/>
      <c r="I634" s="44"/>
      <c r="J634" s="44">
        <v>41291.620000000003</v>
      </c>
      <c r="K634" s="44"/>
      <c r="L634" s="44"/>
      <c r="M634" s="44"/>
      <c r="N634" s="44"/>
      <c r="O634" s="44">
        <v>34570.53</v>
      </c>
      <c r="P634" s="44">
        <v>19720.349999999999</v>
      </c>
      <c r="Q634" s="44">
        <v>46875.46</v>
      </c>
    </row>
    <row r="635" spans="1:17" ht="15" thickBot="1" x14ac:dyDescent="0.4">
      <c r="A635" s="407"/>
      <c r="B635" s="408"/>
      <c r="C635" s="25" t="s">
        <v>51</v>
      </c>
      <c r="D635" s="25" t="s">
        <v>20</v>
      </c>
      <c r="E635" s="45">
        <v>7</v>
      </c>
      <c r="F635" s="46">
        <v>186468.71</v>
      </c>
      <c r="G635" s="46">
        <v>38992.71</v>
      </c>
      <c r="H635" s="46"/>
      <c r="I635" s="46"/>
      <c r="J635" s="46">
        <v>43132.03</v>
      </c>
      <c r="K635" s="46"/>
      <c r="L635" s="46"/>
      <c r="M635" s="46">
        <v>17821.009999999998</v>
      </c>
      <c r="N635" s="46"/>
      <c r="O635" s="46">
        <v>43165.41</v>
      </c>
      <c r="P635" s="46">
        <v>22265.43</v>
      </c>
      <c r="Q635" s="46">
        <v>56163.85</v>
      </c>
    </row>
    <row r="636" spans="1:17" x14ac:dyDescent="0.35">
      <c r="A636" s="407"/>
      <c r="B636" s="406">
        <v>2021</v>
      </c>
      <c r="C636" s="27" t="s">
        <v>76</v>
      </c>
      <c r="D636" s="27" t="s">
        <v>23</v>
      </c>
      <c r="E636" s="47">
        <v>3</v>
      </c>
      <c r="F636" s="51">
        <v>252000</v>
      </c>
      <c r="G636" s="51">
        <v>504000</v>
      </c>
      <c r="H636" s="51"/>
      <c r="I636" s="51"/>
      <c r="J636" s="51"/>
      <c r="K636" s="51"/>
      <c r="L636" s="51"/>
      <c r="M636" s="51"/>
      <c r="N636" s="51"/>
      <c r="O636" s="51">
        <v>30000</v>
      </c>
      <c r="P636" s="51"/>
      <c r="Q636" s="51">
        <v>56680.94</v>
      </c>
    </row>
    <row r="637" spans="1:17" ht="27.5" customHeight="1" x14ac:dyDescent="0.35">
      <c r="A637" s="407"/>
      <c r="B637" s="407"/>
      <c r="C637" s="23" t="s">
        <v>78</v>
      </c>
      <c r="D637" s="23" t="s">
        <v>20</v>
      </c>
      <c r="E637" s="43">
        <v>3</v>
      </c>
      <c r="F637" s="44">
        <v>109701.14</v>
      </c>
      <c r="G637" s="44">
        <v>18821.900000000001</v>
      </c>
      <c r="H637" s="44"/>
      <c r="I637" s="44"/>
      <c r="J637" s="44">
        <v>26343.16</v>
      </c>
      <c r="K637" s="44"/>
      <c r="L637" s="44"/>
      <c r="M637" s="44"/>
      <c r="N637" s="44"/>
      <c r="O637" s="44">
        <v>26551.95</v>
      </c>
      <c r="P637" s="44">
        <v>14146.25</v>
      </c>
      <c r="Q637" s="44">
        <v>33114.720000000001</v>
      </c>
    </row>
    <row r="638" spans="1:17" x14ac:dyDescent="0.35">
      <c r="A638" s="407"/>
      <c r="B638" s="407"/>
      <c r="C638" s="23" t="s">
        <v>79</v>
      </c>
      <c r="D638" s="23" t="s">
        <v>20</v>
      </c>
      <c r="E638" s="43">
        <v>4</v>
      </c>
      <c r="F638" s="44">
        <v>36698.559999999998</v>
      </c>
      <c r="G638" s="44">
        <v>2998.31</v>
      </c>
      <c r="H638" s="44"/>
      <c r="I638" s="44"/>
      <c r="J638" s="44">
        <v>7309.51</v>
      </c>
      <c r="K638" s="44"/>
      <c r="L638" s="44"/>
      <c r="M638" s="44">
        <v>4309.51</v>
      </c>
      <c r="N638" s="44"/>
      <c r="O638" s="44">
        <v>23254.54</v>
      </c>
      <c r="P638" s="44">
        <v>5010.3100000000004</v>
      </c>
      <c r="Q638" s="44">
        <v>18778.310000000001</v>
      </c>
    </row>
    <row r="639" spans="1:17" x14ac:dyDescent="0.35">
      <c r="A639" s="407"/>
      <c r="B639" s="407"/>
      <c r="C639" s="23" t="s">
        <v>110</v>
      </c>
      <c r="D639" s="23" t="s">
        <v>20</v>
      </c>
      <c r="E639" s="43">
        <v>11</v>
      </c>
      <c r="F639" s="44">
        <v>333366.69</v>
      </c>
      <c r="G639" s="44">
        <v>65972.88</v>
      </c>
      <c r="H639" s="44"/>
      <c r="I639" s="44"/>
      <c r="J639" s="44">
        <v>77697.86</v>
      </c>
      <c r="K639" s="44"/>
      <c r="L639" s="44"/>
      <c r="M639" s="44"/>
      <c r="N639" s="44"/>
      <c r="O639" s="44">
        <v>126765.48</v>
      </c>
      <c r="P639" s="44">
        <v>178858.19</v>
      </c>
      <c r="Q639" s="44">
        <v>105506.07</v>
      </c>
    </row>
    <row r="640" spans="1:17" x14ac:dyDescent="0.35">
      <c r="A640" s="407"/>
      <c r="B640" s="407"/>
      <c r="C640" s="23" t="s">
        <v>103</v>
      </c>
      <c r="D640" s="23" t="s">
        <v>20</v>
      </c>
      <c r="E640" s="43">
        <v>8</v>
      </c>
      <c r="F640" s="44">
        <v>152257.06</v>
      </c>
      <c r="G640" s="44">
        <v>17298.23</v>
      </c>
      <c r="H640" s="44"/>
      <c r="I640" s="44"/>
      <c r="J640" s="44">
        <v>38629.54</v>
      </c>
      <c r="K640" s="44"/>
      <c r="L640" s="44"/>
      <c r="M640" s="44"/>
      <c r="N640" s="44"/>
      <c r="O640" s="44">
        <v>37427.78</v>
      </c>
      <c r="P640" s="44">
        <v>21438.17</v>
      </c>
      <c r="Q640" s="44">
        <v>47758.1</v>
      </c>
    </row>
    <row r="641" spans="1:17" ht="15" thickBot="1" x14ac:dyDescent="0.4">
      <c r="A641" s="407"/>
      <c r="B641" s="408"/>
      <c r="C641" s="25" t="s">
        <v>51</v>
      </c>
      <c r="D641" s="25" t="s">
        <v>20</v>
      </c>
      <c r="E641" s="45">
        <v>7</v>
      </c>
      <c r="F641" s="46">
        <v>207737.12</v>
      </c>
      <c r="G641" s="46">
        <v>42051.46</v>
      </c>
      <c r="H641" s="46"/>
      <c r="I641" s="46"/>
      <c r="J641" s="46">
        <v>36603.69</v>
      </c>
      <c r="K641" s="46"/>
      <c r="L641" s="46"/>
      <c r="M641" s="46">
        <v>13964.24</v>
      </c>
      <c r="N641" s="46"/>
      <c r="O641" s="46">
        <v>41316.81</v>
      </c>
      <c r="P641" s="46">
        <v>25846.86</v>
      </c>
      <c r="Q641" s="46">
        <v>59314.78</v>
      </c>
    </row>
    <row r="642" spans="1:17" x14ac:dyDescent="0.35">
      <c r="A642" s="407"/>
      <c r="B642" s="406">
        <v>2022</v>
      </c>
      <c r="C642" s="27" t="s">
        <v>76</v>
      </c>
      <c r="D642" s="27" t="s">
        <v>23</v>
      </c>
      <c r="E642" s="47">
        <v>3</v>
      </c>
      <c r="F642" s="51">
        <v>302376.2</v>
      </c>
      <c r="G642" s="51">
        <v>61128.57</v>
      </c>
      <c r="H642" s="51"/>
      <c r="I642" s="51"/>
      <c r="J642" s="51"/>
      <c r="K642" s="51"/>
      <c r="L642" s="51"/>
      <c r="M642" s="51">
        <v>27000</v>
      </c>
      <c r="N642" s="51">
        <v>54000</v>
      </c>
      <c r="O642" s="51">
        <v>67841.820000000007</v>
      </c>
      <c r="P642" s="51">
        <v>0</v>
      </c>
      <c r="Q642" s="51">
        <v>71778.289999999994</v>
      </c>
    </row>
    <row r="643" spans="1:17" ht="28" customHeight="1" x14ac:dyDescent="0.35">
      <c r="A643" s="407"/>
      <c r="B643" s="407"/>
      <c r="C643" s="23" t="s">
        <v>78</v>
      </c>
      <c r="D643" s="23" t="s">
        <v>20</v>
      </c>
      <c r="E643" s="43">
        <v>3</v>
      </c>
      <c r="F643" s="44">
        <v>113733.68</v>
      </c>
      <c r="G643" s="44">
        <v>23078.39</v>
      </c>
      <c r="H643" s="44"/>
      <c r="I643" s="44"/>
      <c r="J643" s="44">
        <v>26411.68</v>
      </c>
      <c r="K643" s="44"/>
      <c r="L643" s="44"/>
      <c r="M643" s="44">
        <v>14197.98</v>
      </c>
      <c r="N643" s="44"/>
      <c r="O643" s="44">
        <v>34145.47</v>
      </c>
      <c r="P643" s="44">
        <v>15137.88</v>
      </c>
      <c r="Q643" s="44">
        <v>35689.78</v>
      </c>
    </row>
    <row r="644" spans="1:17" x14ac:dyDescent="0.35">
      <c r="A644" s="407"/>
      <c r="B644" s="407"/>
      <c r="C644" s="23" t="s">
        <v>79</v>
      </c>
      <c r="D644" s="23" t="s">
        <v>20</v>
      </c>
      <c r="E644" s="43">
        <v>3</v>
      </c>
      <c r="F644" s="44">
        <v>73429.960000000006</v>
      </c>
      <c r="G644" s="44">
        <v>7097.7</v>
      </c>
      <c r="H644" s="44"/>
      <c r="I644" s="44"/>
      <c r="J644" s="44">
        <v>17534.09</v>
      </c>
      <c r="K644" s="44"/>
      <c r="L644" s="44"/>
      <c r="M644" s="44"/>
      <c r="N644" s="44"/>
      <c r="O644" s="44">
        <v>32903.25</v>
      </c>
      <c r="P644" s="44">
        <v>5732.42</v>
      </c>
      <c r="Q644" s="44">
        <v>22916.04</v>
      </c>
    </row>
    <row r="645" spans="1:17" x14ac:dyDescent="0.35">
      <c r="A645" s="407"/>
      <c r="B645" s="407"/>
      <c r="C645" s="23" t="s">
        <v>110</v>
      </c>
      <c r="D645" s="23" t="s">
        <v>20</v>
      </c>
      <c r="E645" s="43">
        <v>11</v>
      </c>
      <c r="F645" s="44">
        <v>446030.74</v>
      </c>
      <c r="G645" s="44">
        <v>87155.25</v>
      </c>
      <c r="H645" s="44"/>
      <c r="I645" s="44"/>
      <c r="J645" s="44">
        <v>93281.54</v>
      </c>
      <c r="K645" s="44"/>
      <c r="L645" s="44"/>
      <c r="M645" s="44">
        <v>23192.720000000001</v>
      </c>
      <c r="N645" s="44">
        <v>32896.44</v>
      </c>
      <c r="O645" s="44">
        <v>109780.68</v>
      </c>
      <c r="P645" s="44">
        <v>45588.32</v>
      </c>
      <c r="Q645" s="44">
        <v>125241.94</v>
      </c>
    </row>
    <row r="646" spans="1:17" x14ac:dyDescent="0.35">
      <c r="A646" s="407"/>
      <c r="B646" s="407"/>
      <c r="C646" s="23" t="s">
        <v>103</v>
      </c>
      <c r="D646" s="23" t="s">
        <v>20</v>
      </c>
      <c r="E646" s="43">
        <v>7</v>
      </c>
      <c r="F646" s="44">
        <v>260951.62</v>
      </c>
      <c r="G646" s="44">
        <v>29178.63</v>
      </c>
      <c r="H646" s="44"/>
      <c r="I646" s="44"/>
      <c r="J646" s="44">
        <v>80860.350000000006</v>
      </c>
      <c r="K646" s="44"/>
      <c r="L646" s="44"/>
      <c r="M646" s="44">
        <v>25662.400000000001</v>
      </c>
      <c r="N646" s="44">
        <v>38493.599999999999</v>
      </c>
      <c r="O646" s="44">
        <v>80653.36</v>
      </c>
      <c r="P646" s="44">
        <v>20085.27</v>
      </c>
      <c r="Q646" s="44">
        <v>79583.399999999994</v>
      </c>
    </row>
    <row r="647" spans="1:17" ht="15" thickBot="1" x14ac:dyDescent="0.4">
      <c r="A647" s="407"/>
      <c r="B647" s="408"/>
      <c r="C647" s="25" t="s">
        <v>51</v>
      </c>
      <c r="D647" s="25" t="s">
        <v>20</v>
      </c>
      <c r="E647" s="45">
        <v>8</v>
      </c>
      <c r="F647" s="46">
        <v>295487.65000000002</v>
      </c>
      <c r="G647" s="46">
        <v>57610.76</v>
      </c>
      <c r="H647" s="46"/>
      <c r="I647" s="46"/>
      <c r="J647" s="46">
        <v>69364.539999999994</v>
      </c>
      <c r="K647" s="46"/>
      <c r="L647" s="46"/>
      <c r="M647" s="46">
        <v>26215.3</v>
      </c>
      <c r="N647" s="46"/>
      <c r="O647" s="46">
        <v>70867.98</v>
      </c>
      <c r="P647" s="46">
        <v>27550.34</v>
      </c>
      <c r="Q647" s="46">
        <v>87280.56</v>
      </c>
    </row>
    <row r="648" spans="1:17" x14ac:dyDescent="0.35">
      <c r="A648" s="407"/>
      <c r="B648" s="406">
        <v>2023</v>
      </c>
      <c r="C648" s="27" t="s">
        <v>76</v>
      </c>
      <c r="D648" s="27" t="s">
        <v>23</v>
      </c>
      <c r="E648" s="47">
        <v>3</v>
      </c>
      <c r="F648" s="51">
        <v>336000</v>
      </c>
      <c r="G648" s="51">
        <v>67200</v>
      </c>
      <c r="H648" s="51"/>
      <c r="I648" s="51"/>
      <c r="J648" s="51"/>
      <c r="K648" s="51"/>
      <c r="L648" s="51"/>
      <c r="M648" s="51"/>
      <c r="N648" s="51"/>
      <c r="O648" s="51">
        <v>60000</v>
      </c>
      <c r="P648" s="51"/>
      <c r="Q648" s="51">
        <v>78405.100000000006</v>
      </c>
    </row>
    <row r="649" spans="1:17" ht="29" customHeight="1" x14ac:dyDescent="0.35">
      <c r="A649" s="407"/>
      <c r="B649" s="407"/>
      <c r="C649" s="23" t="s">
        <v>78</v>
      </c>
      <c r="D649" s="23" t="s">
        <v>20</v>
      </c>
      <c r="E649" s="43">
        <v>3</v>
      </c>
      <c r="F649" s="44">
        <v>133985.92000000001</v>
      </c>
      <c r="G649" s="44">
        <v>31087.52</v>
      </c>
      <c r="H649" s="44"/>
      <c r="I649" s="44"/>
      <c r="J649" s="44">
        <v>44896.43</v>
      </c>
      <c r="K649" s="44"/>
      <c r="L649" s="44"/>
      <c r="M649" s="44"/>
      <c r="N649" s="44"/>
      <c r="O649" s="44">
        <v>61608.51</v>
      </c>
      <c r="P649" s="44">
        <v>22077.32</v>
      </c>
      <c r="Q649" s="44">
        <v>40877.68</v>
      </c>
    </row>
    <row r="650" spans="1:17" x14ac:dyDescent="0.35">
      <c r="A650" s="407"/>
      <c r="B650" s="407"/>
      <c r="C650" s="23" t="s">
        <v>79</v>
      </c>
      <c r="D650" s="23" t="s">
        <v>20</v>
      </c>
      <c r="E650" s="43">
        <v>3</v>
      </c>
      <c r="F650" s="44">
        <v>99464.02</v>
      </c>
      <c r="G650" s="44">
        <v>10200.68</v>
      </c>
      <c r="H650" s="44"/>
      <c r="I650" s="44"/>
      <c r="J650" s="44">
        <v>30533.59</v>
      </c>
      <c r="K650" s="44"/>
      <c r="L650" s="44"/>
      <c r="M650" s="44"/>
      <c r="N650" s="44"/>
      <c r="O650" s="44">
        <v>19224.52</v>
      </c>
      <c r="P650" s="44">
        <v>10795.69</v>
      </c>
      <c r="Q650" s="44">
        <v>29380.41</v>
      </c>
    </row>
    <row r="651" spans="1:17" x14ac:dyDescent="0.35">
      <c r="A651" s="407"/>
      <c r="B651" s="407"/>
      <c r="C651" s="23" t="s">
        <v>110</v>
      </c>
      <c r="D651" s="23" t="s">
        <v>20</v>
      </c>
      <c r="E651" s="43">
        <v>12</v>
      </c>
      <c r="F651" s="44">
        <v>421110.94</v>
      </c>
      <c r="G651" s="44">
        <v>79615.100000000006</v>
      </c>
      <c r="H651" s="44"/>
      <c r="I651" s="44"/>
      <c r="J651" s="44">
        <v>132022</v>
      </c>
      <c r="K651" s="44"/>
      <c r="L651" s="44"/>
      <c r="M651" s="44"/>
      <c r="N651" s="44"/>
      <c r="O651" s="44">
        <v>126483.52</v>
      </c>
      <c r="P651" s="44">
        <v>58481.95</v>
      </c>
      <c r="Q651" s="44">
        <v>152653.93</v>
      </c>
    </row>
    <row r="652" spans="1:17" x14ac:dyDescent="0.35">
      <c r="A652" s="407"/>
      <c r="B652" s="407"/>
      <c r="C652" s="23" t="s">
        <v>103</v>
      </c>
      <c r="D652" s="23" t="s">
        <v>20</v>
      </c>
      <c r="E652" s="43">
        <v>7</v>
      </c>
      <c r="F652" s="44">
        <v>328278.37</v>
      </c>
      <c r="G652" s="44">
        <v>35137.29</v>
      </c>
      <c r="H652" s="44"/>
      <c r="I652" s="44"/>
      <c r="J652" s="44">
        <v>108098.3</v>
      </c>
      <c r="K652" s="44"/>
      <c r="L652" s="44"/>
      <c r="M652" s="44"/>
      <c r="N652" s="44"/>
      <c r="O652" s="44">
        <v>68719.38</v>
      </c>
      <c r="P652" s="44">
        <v>35065.25</v>
      </c>
      <c r="Q652" s="44">
        <v>97314.26</v>
      </c>
    </row>
    <row r="653" spans="1:17" ht="15" thickBot="1" x14ac:dyDescent="0.4">
      <c r="A653" s="407"/>
      <c r="B653" s="408"/>
      <c r="C653" s="25" t="s">
        <v>51</v>
      </c>
      <c r="D653" s="25" t="s">
        <v>20</v>
      </c>
      <c r="E653" s="45">
        <v>8</v>
      </c>
      <c r="F653" s="46">
        <v>281895.64</v>
      </c>
      <c r="G653" s="46">
        <v>53433.42</v>
      </c>
      <c r="H653" s="46"/>
      <c r="I653" s="46"/>
      <c r="J653" s="46">
        <v>84814.32</v>
      </c>
      <c r="K653" s="46"/>
      <c r="L653" s="46"/>
      <c r="M653" s="46"/>
      <c r="N653" s="46">
        <v>31197.78</v>
      </c>
      <c r="O653" s="46">
        <v>70048.69</v>
      </c>
      <c r="P653" s="46">
        <v>36113.589999999997</v>
      </c>
      <c r="Q653" s="46">
        <v>100615.24</v>
      </c>
    </row>
    <row r="654" spans="1:17" x14ac:dyDescent="0.35">
      <c r="A654" s="407"/>
      <c r="B654" s="407">
        <v>2024</v>
      </c>
      <c r="C654" s="29" t="s">
        <v>76</v>
      </c>
      <c r="D654" s="29" t="s">
        <v>23</v>
      </c>
      <c r="E654" s="52">
        <v>3</v>
      </c>
      <c r="F654" s="53">
        <v>412800</v>
      </c>
      <c r="G654" s="53">
        <v>82560</v>
      </c>
      <c r="H654" s="53"/>
      <c r="I654" s="53"/>
      <c r="J654" s="53"/>
      <c r="K654" s="53"/>
      <c r="L654" s="53"/>
      <c r="M654" s="53"/>
      <c r="N654" s="53"/>
      <c r="O654" s="53">
        <v>91200</v>
      </c>
      <c r="P654" s="53">
        <v>0</v>
      </c>
      <c r="Q654" s="53">
        <v>96506.16</v>
      </c>
    </row>
    <row r="655" spans="1:17" ht="28" customHeight="1" x14ac:dyDescent="0.35">
      <c r="A655" s="407"/>
      <c r="B655" s="407"/>
      <c r="C655" s="23" t="s">
        <v>78</v>
      </c>
      <c r="D655" s="23" t="s">
        <v>20</v>
      </c>
      <c r="E655" s="43">
        <v>3</v>
      </c>
      <c r="F655" s="44">
        <v>184391.57</v>
      </c>
      <c r="G655" s="44">
        <v>32233</v>
      </c>
      <c r="H655" s="44"/>
      <c r="I655" s="44"/>
      <c r="J655" s="44">
        <v>29657.64</v>
      </c>
      <c r="K655" s="44"/>
      <c r="L655" s="44"/>
      <c r="M655" s="44"/>
      <c r="N655" s="44"/>
      <c r="O655" s="44">
        <v>78760.759999999995</v>
      </c>
      <c r="P655" s="44">
        <v>16362.37</v>
      </c>
      <c r="Q655" s="44">
        <v>57535.03</v>
      </c>
    </row>
    <row r="656" spans="1:17" x14ac:dyDescent="0.35">
      <c r="A656" s="407"/>
      <c r="B656" s="407"/>
      <c r="C656" s="23" t="s">
        <v>79</v>
      </c>
      <c r="D656" s="23" t="s">
        <v>20</v>
      </c>
      <c r="E656" s="43">
        <v>4</v>
      </c>
      <c r="F656" s="44">
        <v>198819.89</v>
      </c>
      <c r="G656" s="44">
        <v>22947.19</v>
      </c>
      <c r="H656" s="44"/>
      <c r="I656" s="44"/>
      <c r="J656" s="44">
        <v>34648.71</v>
      </c>
      <c r="K656" s="44"/>
      <c r="L656" s="44"/>
      <c r="M656" s="44"/>
      <c r="N656" s="44"/>
      <c r="O656" s="44">
        <v>53655.61</v>
      </c>
      <c r="P656" s="44">
        <v>20339.88</v>
      </c>
      <c r="Q656" s="44">
        <v>55325.18</v>
      </c>
    </row>
    <row r="657" spans="1:17" x14ac:dyDescent="0.35">
      <c r="A657" s="407"/>
      <c r="B657" s="407"/>
      <c r="C657" s="23" t="s">
        <v>110</v>
      </c>
      <c r="D657" s="23" t="s">
        <v>20</v>
      </c>
      <c r="E657" s="43">
        <v>13</v>
      </c>
      <c r="F657" s="44">
        <v>747256.76</v>
      </c>
      <c r="G657" s="44">
        <v>126956.08</v>
      </c>
      <c r="H657" s="44"/>
      <c r="I657" s="44"/>
      <c r="J657" s="44">
        <v>83696.259999999995</v>
      </c>
      <c r="K657" s="44"/>
      <c r="L657" s="44"/>
      <c r="M657" s="44">
        <v>7573.31</v>
      </c>
      <c r="N657" s="44"/>
      <c r="O657" s="44">
        <v>178424.46</v>
      </c>
      <c r="P657" s="44">
        <v>73838.33</v>
      </c>
      <c r="Q657" s="44">
        <v>203022.48</v>
      </c>
    </row>
    <row r="658" spans="1:17" x14ac:dyDescent="0.35">
      <c r="A658" s="407"/>
      <c r="B658" s="407"/>
      <c r="C658" s="23" t="s">
        <v>103</v>
      </c>
      <c r="D658" s="23" t="s">
        <v>20</v>
      </c>
      <c r="E658" s="43">
        <v>6</v>
      </c>
      <c r="F658" s="44">
        <v>267538.09999999998</v>
      </c>
      <c r="G658" s="44">
        <v>40569.89</v>
      </c>
      <c r="H658" s="44"/>
      <c r="I658" s="44"/>
      <c r="J658" s="44">
        <v>30709.919999999998</v>
      </c>
      <c r="K658" s="44"/>
      <c r="L658" s="44"/>
      <c r="M658" s="44"/>
      <c r="N658" s="44"/>
      <c r="O658" s="44">
        <v>60943.89</v>
      </c>
      <c r="P658" s="44">
        <v>32093.39</v>
      </c>
      <c r="Q658" s="44">
        <v>72012.94</v>
      </c>
    </row>
    <row r="659" spans="1:17" ht="15" thickBot="1" x14ac:dyDescent="0.4">
      <c r="A659" s="407"/>
      <c r="B659" s="364"/>
      <c r="C659" s="23" t="s">
        <v>51</v>
      </c>
      <c r="D659" s="23" t="s">
        <v>20</v>
      </c>
      <c r="E659" s="43">
        <v>8</v>
      </c>
      <c r="F659" s="44">
        <v>367531.62</v>
      </c>
      <c r="G659" s="44">
        <v>71971.710000000006</v>
      </c>
      <c r="H659" s="44"/>
      <c r="I659" s="44"/>
      <c r="J659" s="44">
        <v>70087.83</v>
      </c>
      <c r="K659" s="44"/>
      <c r="L659" s="44"/>
      <c r="M659" s="44">
        <v>21558.27</v>
      </c>
      <c r="N659" s="44">
        <v>36928.74</v>
      </c>
      <c r="O659" s="44">
        <v>106670.14</v>
      </c>
      <c r="P659" s="44">
        <v>42001.02</v>
      </c>
      <c r="Q659" s="44">
        <v>109850.18</v>
      </c>
    </row>
    <row r="660" spans="1:17" x14ac:dyDescent="0.35">
      <c r="A660" s="407"/>
      <c r="B660" s="406">
        <v>2025</v>
      </c>
      <c r="C660" s="27" t="s">
        <v>76</v>
      </c>
      <c r="D660" s="27" t="s">
        <v>23</v>
      </c>
      <c r="E660" s="47">
        <v>4</v>
      </c>
      <c r="F660" s="51">
        <v>346460</v>
      </c>
      <c r="G660" s="51">
        <v>69376</v>
      </c>
      <c r="H660" s="51"/>
      <c r="I660" s="51"/>
      <c r="J660" s="51"/>
      <c r="K660" s="51"/>
      <c r="L660" s="51"/>
      <c r="M660" s="51">
        <v>9870</v>
      </c>
      <c r="N660" s="51"/>
      <c r="O660" s="51">
        <v>71955.83</v>
      </c>
      <c r="P660" s="51">
        <v>4888.8500000000004</v>
      </c>
      <c r="Q660" s="51">
        <v>82818.34</v>
      </c>
    </row>
    <row r="661" spans="1:17" ht="29" customHeight="1" x14ac:dyDescent="0.35">
      <c r="A661" s="407"/>
      <c r="B661" s="407"/>
      <c r="C661" s="23" t="s">
        <v>78</v>
      </c>
      <c r="D661" s="23" t="s">
        <v>20</v>
      </c>
      <c r="E661" s="43">
        <v>3</v>
      </c>
      <c r="F661" s="44">
        <v>170772.05</v>
      </c>
      <c r="G661" s="44">
        <v>30809.75</v>
      </c>
      <c r="H661" s="44"/>
      <c r="I661" s="44"/>
      <c r="J661" s="44">
        <v>28895.78</v>
      </c>
      <c r="K661" s="44"/>
      <c r="L661" s="44"/>
      <c r="M661" s="44">
        <v>30225.78</v>
      </c>
      <c r="N661" s="44"/>
      <c r="O661" s="44">
        <v>55752.76</v>
      </c>
      <c r="P661" s="44">
        <v>26936.75</v>
      </c>
      <c r="Q661" s="44">
        <v>51623.32</v>
      </c>
    </row>
    <row r="662" spans="1:17" x14ac:dyDescent="0.35">
      <c r="A662" s="407"/>
      <c r="B662" s="395"/>
      <c r="C662" s="34" t="s">
        <v>79</v>
      </c>
      <c r="D662" s="34" t="s">
        <v>20</v>
      </c>
      <c r="E662" s="97">
        <v>2</v>
      </c>
      <c r="F662" s="100">
        <v>110867.32</v>
      </c>
      <c r="G662" s="100">
        <v>13280.84</v>
      </c>
      <c r="H662" s="100"/>
      <c r="I662" s="100"/>
      <c r="J662" s="100">
        <v>19101.27</v>
      </c>
      <c r="K662" s="100"/>
      <c r="L662" s="100"/>
      <c r="M662" s="100"/>
      <c r="N662" s="100"/>
      <c r="O662" s="100">
        <v>16862.57</v>
      </c>
      <c r="P662" s="100">
        <v>1528.76</v>
      </c>
      <c r="Q662" s="100">
        <v>29722.19</v>
      </c>
    </row>
    <row r="663" spans="1:17" x14ac:dyDescent="0.35">
      <c r="A663" s="407"/>
      <c r="B663" s="407"/>
      <c r="C663" s="23" t="s">
        <v>110</v>
      </c>
      <c r="D663" s="23" t="s">
        <v>20</v>
      </c>
      <c r="E663" s="43">
        <v>13</v>
      </c>
      <c r="F663" s="44">
        <v>556094.38</v>
      </c>
      <c r="G663" s="44">
        <v>79767.48</v>
      </c>
      <c r="H663" s="44"/>
      <c r="I663" s="44"/>
      <c r="J663" s="44">
        <v>58516.11</v>
      </c>
      <c r="K663" s="44"/>
      <c r="L663" s="44"/>
      <c r="M663" s="44"/>
      <c r="N663" s="44"/>
      <c r="O663" s="44">
        <v>146303.87</v>
      </c>
      <c r="P663" s="44">
        <v>76240.509999999995</v>
      </c>
      <c r="Q663" s="44">
        <v>366568.69</v>
      </c>
    </row>
    <row r="664" spans="1:17" x14ac:dyDescent="0.35">
      <c r="A664" s="407"/>
      <c r="B664" s="407"/>
      <c r="C664" s="23" t="s">
        <v>146</v>
      </c>
      <c r="D664" s="23" t="s">
        <v>20</v>
      </c>
      <c r="E664" s="43">
        <v>6</v>
      </c>
      <c r="F664" s="44">
        <v>216518.06</v>
      </c>
      <c r="G664" s="44">
        <v>29117.82</v>
      </c>
      <c r="H664" s="44"/>
      <c r="I664" s="44"/>
      <c r="J664" s="44">
        <v>31619.15</v>
      </c>
      <c r="K664" s="44"/>
      <c r="L664" s="44"/>
      <c r="M664" s="44"/>
      <c r="N664" s="44"/>
      <c r="O664" s="44">
        <v>53800</v>
      </c>
      <c r="P664" s="44">
        <v>28799.66</v>
      </c>
      <c r="Q664" s="44">
        <v>66246.06</v>
      </c>
    </row>
    <row r="665" spans="1:17" ht="15" thickBot="1" x14ac:dyDescent="0.4">
      <c r="A665" s="408"/>
      <c r="B665" s="408"/>
      <c r="C665" s="25" t="s">
        <v>51</v>
      </c>
      <c r="D665" s="25" t="s">
        <v>20</v>
      </c>
      <c r="E665" s="45">
        <v>6</v>
      </c>
      <c r="F665" s="46">
        <v>233395.23</v>
      </c>
      <c r="G665" s="46">
        <v>48766.38</v>
      </c>
      <c r="H665" s="46"/>
      <c r="I665" s="46"/>
      <c r="J665" s="46">
        <v>34296.67</v>
      </c>
      <c r="K665" s="46">
        <v>4085.31</v>
      </c>
      <c r="L665" s="46"/>
      <c r="M665" s="46">
        <v>50724.36</v>
      </c>
      <c r="N665" s="46"/>
      <c r="O665" s="46">
        <v>48629.54</v>
      </c>
      <c r="P665" s="46">
        <v>36476.82</v>
      </c>
      <c r="Q665" s="46">
        <v>68199.83</v>
      </c>
    </row>
    <row r="666" spans="1:17" x14ac:dyDescent="0.35">
      <c r="A666" s="396" t="s">
        <v>147</v>
      </c>
      <c r="B666" s="423">
        <v>2020</v>
      </c>
      <c r="C666" s="37" t="s">
        <v>76</v>
      </c>
      <c r="D666" s="33" t="s">
        <v>92</v>
      </c>
      <c r="E666" s="96">
        <v>3</v>
      </c>
      <c r="F666" s="96">
        <v>241557</v>
      </c>
      <c r="G666" s="96">
        <v>40910</v>
      </c>
      <c r="H666" s="96">
        <v>0</v>
      </c>
      <c r="I666" s="96">
        <v>0</v>
      </c>
      <c r="J666" s="96">
        <v>0</v>
      </c>
      <c r="K666" s="96">
        <v>0</v>
      </c>
      <c r="L666" s="96">
        <v>30000</v>
      </c>
      <c r="M666" s="96">
        <v>0</v>
      </c>
      <c r="N666" s="96">
        <v>0</v>
      </c>
      <c r="O666" s="96">
        <v>4567</v>
      </c>
      <c r="P666" s="96">
        <v>0</v>
      </c>
      <c r="Q666" s="96">
        <v>62265</v>
      </c>
    </row>
    <row r="667" spans="1:17" ht="26" customHeight="1" x14ac:dyDescent="0.35">
      <c r="A667" s="422"/>
      <c r="B667" s="424"/>
      <c r="C667" s="34" t="s">
        <v>87</v>
      </c>
      <c r="D667" s="34" t="s">
        <v>20</v>
      </c>
      <c r="E667" s="97">
        <v>6</v>
      </c>
      <c r="F667" s="97">
        <v>322875</v>
      </c>
      <c r="G667" s="97">
        <v>48978</v>
      </c>
      <c r="H667" s="97">
        <v>0</v>
      </c>
      <c r="I667" s="97">
        <v>0</v>
      </c>
      <c r="J667" s="97">
        <v>18877</v>
      </c>
      <c r="K667" s="97">
        <v>0</v>
      </c>
      <c r="L667" s="97">
        <v>8745</v>
      </c>
      <c r="M667" s="97">
        <v>6562</v>
      </c>
      <c r="N667" s="97">
        <v>0</v>
      </c>
      <c r="O667" s="97">
        <v>4819</v>
      </c>
      <c r="P667" s="97">
        <v>33696</v>
      </c>
      <c r="Q667" s="97">
        <v>86020</v>
      </c>
    </row>
    <row r="668" spans="1:17" x14ac:dyDescent="0.35">
      <c r="A668" s="422"/>
      <c r="B668" s="424"/>
      <c r="C668" s="34" t="s">
        <v>88</v>
      </c>
      <c r="D668" s="34" t="s">
        <v>20</v>
      </c>
      <c r="E668" s="97">
        <v>13</v>
      </c>
      <c r="F668" s="97">
        <v>449212</v>
      </c>
      <c r="G668" s="97">
        <v>76075</v>
      </c>
      <c r="H668" s="97">
        <v>0</v>
      </c>
      <c r="I668" s="97">
        <v>0</v>
      </c>
      <c r="J668" s="97">
        <v>26260</v>
      </c>
      <c r="K668" s="97">
        <v>0</v>
      </c>
      <c r="L668" s="97">
        <v>13011</v>
      </c>
      <c r="M668" s="97">
        <v>13462</v>
      </c>
      <c r="N668" s="97">
        <v>26925</v>
      </c>
      <c r="O668" s="97">
        <v>24885</v>
      </c>
      <c r="P668" s="97">
        <v>46878</v>
      </c>
      <c r="Q668" s="97">
        <v>114537</v>
      </c>
    </row>
    <row r="669" spans="1:17" x14ac:dyDescent="0.35">
      <c r="A669" s="422"/>
      <c r="B669" s="424"/>
      <c r="C669" s="38" t="s">
        <v>72</v>
      </c>
      <c r="D669" s="34" t="s">
        <v>20</v>
      </c>
      <c r="E669" s="97">
        <v>26</v>
      </c>
      <c r="F669" s="97">
        <v>962206</v>
      </c>
      <c r="G669" s="97">
        <v>154178</v>
      </c>
      <c r="H669" s="97">
        <v>0</v>
      </c>
      <c r="I669" s="97">
        <v>0</v>
      </c>
      <c r="J669" s="97">
        <v>56560</v>
      </c>
      <c r="K669" s="97">
        <v>0</v>
      </c>
      <c r="L669" s="97">
        <v>32693</v>
      </c>
      <c r="M669" s="97">
        <v>7405</v>
      </c>
      <c r="N669" s="97">
        <v>0</v>
      </c>
      <c r="O669" s="97">
        <v>24346</v>
      </c>
      <c r="P669" s="97">
        <v>100421</v>
      </c>
      <c r="Q669" s="97">
        <v>239474</v>
      </c>
    </row>
    <row r="670" spans="1:17" x14ac:dyDescent="0.35">
      <c r="A670" s="422"/>
      <c r="B670" s="424"/>
      <c r="C670" s="38" t="s">
        <v>148</v>
      </c>
      <c r="D670" s="34" t="s">
        <v>20</v>
      </c>
      <c r="E670" s="97">
        <v>28</v>
      </c>
      <c r="F670" s="97">
        <v>777137</v>
      </c>
      <c r="G670" s="97">
        <v>131609</v>
      </c>
      <c r="H670" s="97">
        <v>0</v>
      </c>
      <c r="I670" s="97">
        <v>0</v>
      </c>
      <c r="J670" s="97">
        <v>45436</v>
      </c>
      <c r="K670" s="97">
        <v>0</v>
      </c>
      <c r="L670" s="97">
        <v>23052</v>
      </c>
      <c r="M670" s="97">
        <v>8556</v>
      </c>
      <c r="N670" s="97">
        <v>0</v>
      </c>
      <c r="O670" s="97">
        <v>38763</v>
      </c>
      <c r="P670" s="97">
        <v>79518</v>
      </c>
      <c r="Q670" s="97">
        <v>197193</v>
      </c>
    </row>
    <row r="671" spans="1:17" ht="15" thickBot="1" x14ac:dyDescent="0.4">
      <c r="A671" s="422"/>
      <c r="B671" s="425"/>
      <c r="C671" s="39" t="s">
        <v>145</v>
      </c>
      <c r="D671" s="35" t="s">
        <v>20</v>
      </c>
      <c r="E671" s="98">
        <v>27</v>
      </c>
      <c r="F671" s="98">
        <v>741028</v>
      </c>
      <c r="G671" s="98">
        <v>123705</v>
      </c>
      <c r="H671" s="98">
        <v>0</v>
      </c>
      <c r="I671" s="98">
        <v>0</v>
      </c>
      <c r="J671" s="98">
        <v>45684</v>
      </c>
      <c r="K671" s="98">
        <v>0</v>
      </c>
      <c r="L671" s="98">
        <v>26619</v>
      </c>
      <c r="M671" s="98">
        <v>11144</v>
      </c>
      <c r="N671" s="98">
        <v>0</v>
      </c>
      <c r="O671" s="98">
        <v>7437</v>
      </c>
      <c r="P671" s="98">
        <v>18667</v>
      </c>
      <c r="Q671" s="98">
        <v>175345</v>
      </c>
    </row>
    <row r="672" spans="1:17" x14ac:dyDescent="0.35">
      <c r="A672" s="422"/>
      <c r="B672" s="417">
        <v>2021</v>
      </c>
      <c r="C672" s="37" t="s">
        <v>76</v>
      </c>
      <c r="D672" s="33" t="s">
        <v>92</v>
      </c>
      <c r="E672" s="96">
        <v>3</v>
      </c>
      <c r="F672" s="96">
        <v>249500</v>
      </c>
      <c r="G672" s="96">
        <v>42254</v>
      </c>
      <c r="H672" s="96">
        <v>0</v>
      </c>
      <c r="I672" s="96">
        <v>0</v>
      </c>
      <c r="J672" s="96">
        <v>0</v>
      </c>
      <c r="K672" s="96">
        <v>0</v>
      </c>
      <c r="L672" s="96">
        <v>67400</v>
      </c>
      <c r="M672" s="96">
        <v>5935</v>
      </c>
      <c r="N672" s="96">
        <v>0</v>
      </c>
      <c r="O672" s="96">
        <v>1205</v>
      </c>
      <c r="P672" s="96">
        <v>0</v>
      </c>
      <c r="Q672" s="96">
        <v>70122</v>
      </c>
    </row>
    <row r="673" spans="1:17" ht="27.5" customHeight="1" x14ac:dyDescent="0.35">
      <c r="A673" s="422"/>
      <c r="B673" s="395"/>
      <c r="C673" s="34" t="s">
        <v>87</v>
      </c>
      <c r="D673" s="34" t="s">
        <v>20</v>
      </c>
      <c r="E673" s="97">
        <v>7</v>
      </c>
      <c r="F673" s="97">
        <v>389184</v>
      </c>
      <c r="G673" s="97">
        <v>65910</v>
      </c>
      <c r="H673" s="97">
        <v>0</v>
      </c>
      <c r="I673" s="97">
        <v>0</v>
      </c>
      <c r="J673" s="97">
        <v>23471</v>
      </c>
      <c r="K673" s="97">
        <v>0</v>
      </c>
      <c r="L673" s="97">
        <v>0</v>
      </c>
      <c r="M673" s="97">
        <v>17062</v>
      </c>
      <c r="N673" s="97">
        <v>0</v>
      </c>
      <c r="O673" s="97">
        <v>5888</v>
      </c>
      <c r="P673" s="97">
        <v>40616</v>
      </c>
      <c r="Q673" s="97">
        <v>89262</v>
      </c>
    </row>
    <row r="674" spans="1:17" x14ac:dyDescent="0.35">
      <c r="A674" s="422"/>
      <c r="B674" s="395"/>
      <c r="C674" s="34" t="s">
        <v>88</v>
      </c>
      <c r="D674" s="34" t="s">
        <v>20</v>
      </c>
      <c r="E674" s="97">
        <v>11</v>
      </c>
      <c r="F674" s="97">
        <v>451594</v>
      </c>
      <c r="G674" s="97">
        <v>76480</v>
      </c>
      <c r="H674" s="97">
        <v>0</v>
      </c>
      <c r="I674" s="97">
        <v>0</v>
      </c>
      <c r="J674" s="97">
        <v>24366</v>
      </c>
      <c r="K674" s="97">
        <v>0</v>
      </c>
      <c r="L674" s="97">
        <v>0</v>
      </c>
      <c r="M674" s="97">
        <v>0</v>
      </c>
      <c r="N674" s="97">
        <v>0</v>
      </c>
      <c r="O674" s="97">
        <v>18804</v>
      </c>
      <c r="P674" s="97">
        <v>47128</v>
      </c>
      <c r="Q674" s="97">
        <v>105654</v>
      </c>
    </row>
    <row r="675" spans="1:17" x14ac:dyDescent="0.35">
      <c r="A675" s="422"/>
      <c r="B675" s="395"/>
      <c r="C675" s="38" t="s">
        <v>72</v>
      </c>
      <c r="D675" s="34" t="s">
        <v>20</v>
      </c>
      <c r="E675" s="97">
        <v>26</v>
      </c>
      <c r="F675" s="97">
        <v>994870</v>
      </c>
      <c r="G675" s="97">
        <v>168485</v>
      </c>
      <c r="H675" s="97">
        <v>0</v>
      </c>
      <c r="I675" s="97">
        <v>0</v>
      </c>
      <c r="J675" s="97">
        <v>81739</v>
      </c>
      <c r="K675" s="97">
        <v>0</v>
      </c>
      <c r="L675" s="97">
        <v>0</v>
      </c>
      <c r="M675" s="97">
        <v>45996</v>
      </c>
      <c r="N675" s="97">
        <v>30225</v>
      </c>
      <c r="O675" s="97">
        <v>34924</v>
      </c>
      <c r="P675" s="97">
        <v>103829</v>
      </c>
      <c r="Q675" s="97">
        <v>234723</v>
      </c>
    </row>
    <row r="676" spans="1:17" x14ac:dyDescent="0.35">
      <c r="A676" s="422"/>
      <c r="B676" s="395"/>
      <c r="C676" s="38" t="s">
        <v>148</v>
      </c>
      <c r="D676" s="34" t="s">
        <v>20</v>
      </c>
      <c r="E676" s="97">
        <v>22</v>
      </c>
      <c r="F676" s="97">
        <v>667849</v>
      </c>
      <c r="G676" s="97">
        <v>113101</v>
      </c>
      <c r="H676" s="97">
        <v>0</v>
      </c>
      <c r="I676" s="97">
        <v>0</v>
      </c>
      <c r="J676" s="97">
        <v>41346</v>
      </c>
      <c r="K676" s="97">
        <v>0</v>
      </c>
      <c r="L676" s="97">
        <v>0</v>
      </c>
      <c r="M676" s="97">
        <v>16700</v>
      </c>
      <c r="N676" s="97">
        <v>56850</v>
      </c>
      <c r="O676" s="97">
        <v>16416</v>
      </c>
      <c r="P676" s="97">
        <v>69698</v>
      </c>
      <c r="Q676" s="97">
        <v>154429</v>
      </c>
    </row>
    <row r="677" spans="1:17" ht="15" thickBot="1" x14ac:dyDescent="0.4">
      <c r="A677" s="422"/>
      <c r="B677" s="418"/>
      <c r="C677" s="39" t="s">
        <v>145</v>
      </c>
      <c r="D677" s="35" t="s">
        <v>20</v>
      </c>
      <c r="E677" s="98">
        <v>29</v>
      </c>
      <c r="F677" s="98">
        <v>874693</v>
      </c>
      <c r="G677" s="98">
        <v>148132</v>
      </c>
      <c r="H677" s="98">
        <v>0</v>
      </c>
      <c r="I677" s="98">
        <v>0</v>
      </c>
      <c r="J677" s="98">
        <v>59892</v>
      </c>
      <c r="K677" s="98">
        <v>0</v>
      </c>
      <c r="L677" s="98">
        <v>0</v>
      </c>
      <c r="M677" s="98">
        <v>26163</v>
      </c>
      <c r="N677" s="98">
        <v>20400</v>
      </c>
      <c r="O677" s="98">
        <v>56490</v>
      </c>
      <c r="P677" s="98">
        <v>91285</v>
      </c>
      <c r="Q677" s="98">
        <v>209182</v>
      </c>
    </row>
    <row r="678" spans="1:17" x14ac:dyDescent="0.35">
      <c r="A678" s="422"/>
      <c r="B678" s="417">
        <v>2022</v>
      </c>
      <c r="C678" s="37" t="s">
        <v>76</v>
      </c>
      <c r="D678" s="33" t="s">
        <v>92</v>
      </c>
      <c r="E678" s="96">
        <v>3</v>
      </c>
      <c r="F678" s="96">
        <v>335203</v>
      </c>
      <c r="G678" s="96">
        <v>56768</v>
      </c>
      <c r="H678" s="96">
        <v>0</v>
      </c>
      <c r="I678" s="96">
        <v>0</v>
      </c>
      <c r="J678" s="96">
        <v>0</v>
      </c>
      <c r="K678" s="96">
        <v>0</v>
      </c>
      <c r="L678" s="96">
        <v>73400</v>
      </c>
      <c r="M678" s="96">
        <v>0</v>
      </c>
      <c r="N678" s="96">
        <v>0</v>
      </c>
      <c r="O678" s="96">
        <v>9203</v>
      </c>
      <c r="P678" s="96">
        <v>0</v>
      </c>
      <c r="Q678" s="96">
        <v>80677</v>
      </c>
    </row>
    <row r="679" spans="1:17" ht="29" customHeight="1" x14ac:dyDescent="0.35">
      <c r="A679" s="422"/>
      <c r="B679" s="395"/>
      <c r="C679" s="34" t="s">
        <v>87</v>
      </c>
      <c r="D679" s="34" t="s">
        <v>20</v>
      </c>
      <c r="E679" s="97">
        <v>7</v>
      </c>
      <c r="F679" s="97">
        <v>515413</v>
      </c>
      <c r="G679" s="97">
        <v>87287</v>
      </c>
      <c r="H679" s="97">
        <v>0</v>
      </c>
      <c r="I679" s="97">
        <v>0</v>
      </c>
      <c r="J679" s="97">
        <v>35699</v>
      </c>
      <c r="K679" s="97">
        <v>0</v>
      </c>
      <c r="L679" s="97">
        <v>32190</v>
      </c>
      <c r="M679" s="97">
        <v>12937</v>
      </c>
      <c r="N679" s="97">
        <v>0</v>
      </c>
      <c r="O679" s="97">
        <v>26821</v>
      </c>
      <c r="P679" s="97">
        <v>53790</v>
      </c>
      <c r="Q679" s="97">
        <v>120192</v>
      </c>
    </row>
    <row r="680" spans="1:17" x14ac:dyDescent="0.35">
      <c r="A680" s="422"/>
      <c r="B680" s="395"/>
      <c r="C680" s="34" t="s">
        <v>88</v>
      </c>
      <c r="D680" s="34" t="s">
        <v>20</v>
      </c>
      <c r="E680" s="97">
        <v>12</v>
      </c>
      <c r="F680" s="97">
        <v>743737</v>
      </c>
      <c r="G680" s="97">
        <v>125951</v>
      </c>
      <c r="H680" s="97">
        <v>0</v>
      </c>
      <c r="I680" s="97">
        <v>0</v>
      </c>
      <c r="J680" s="97">
        <v>49982</v>
      </c>
      <c r="K680" s="97">
        <v>0</v>
      </c>
      <c r="L680" s="97">
        <v>57240</v>
      </c>
      <c r="M680" s="97">
        <v>18375</v>
      </c>
      <c r="N680" s="97">
        <v>0</v>
      </c>
      <c r="O680" s="97">
        <v>17611</v>
      </c>
      <c r="P680" s="97">
        <v>77618</v>
      </c>
      <c r="Q680" s="97">
        <v>169833</v>
      </c>
    </row>
    <row r="681" spans="1:17" x14ac:dyDescent="0.35">
      <c r="A681" s="422"/>
      <c r="B681" s="395"/>
      <c r="C681" s="38" t="s">
        <v>72</v>
      </c>
      <c r="D681" s="34" t="s">
        <v>20</v>
      </c>
      <c r="E681" s="97">
        <v>26</v>
      </c>
      <c r="F681" s="97">
        <v>1471979</v>
      </c>
      <c r="G681" s="97">
        <v>254484</v>
      </c>
      <c r="H681" s="97">
        <v>0</v>
      </c>
      <c r="I681" s="97">
        <v>0</v>
      </c>
      <c r="J681" s="97">
        <v>121270</v>
      </c>
      <c r="K681" s="97">
        <v>0</v>
      </c>
      <c r="L681" s="97">
        <v>100190</v>
      </c>
      <c r="M681" s="97">
        <v>125187</v>
      </c>
      <c r="N681" s="97">
        <v>47250</v>
      </c>
      <c r="O681" s="97">
        <v>40837</v>
      </c>
      <c r="P681" s="97">
        <v>156825</v>
      </c>
      <c r="Q681" s="97">
        <v>345002</v>
      </c>
    </row>
    <row r="682" spans="1:17" x14ac:dyDescent="0.35">
      <c r="A682" s="422"/>
      <c r="B682" s="395"/>
      <c r="C682" s="38" t="s">
        <v>148</v>
      </c>
      <c r="D682" s="34" t="s">
        <v>20</v>
      </c>
      <c r="E682" s="97">
        <v>20</v>
      </c>
      <c r="F682" s="97">
        <v>954762</v>
      </c>
      <c r="G682" s="97">
        <v>161692</v>
      </c>
      <c r="H682" s="97">
        <v>0</v>
      </c>
      <c r="I682" s="97">
        <v>0</v>
      </c>
      <c r="J682" s="97">
        <v>69821</v>
      </c>
      <c r="K682" s="97">
        <v>0</v>
      </c>
      <c r="L682" s="97">
        <v>85520</v>
      </c>
      <c r="M682" s="97">
        <v>5022</v>
      </c>
      <c r="N682" s="97">
        <v>40500</v>
      </c>
      <c r="O682" s="97">
        <v>29360</v>
      </c>
      <c r="P682" s="97">
        <v>99642</v>
      </c>
      <c r="Q682" s="97">
        <v>224097</v>
      </c>
    </row>
    <row r="683" spans="1:17" ht="15" thickBot="1" x14ac:dyDescent="0.4">
      <c r="A683" s="422"/>
      <c r="B683" s="418"/>
      <c r="C683" s="39" t="s">
        <v>145</v>
      </c>
      <c r="D683" s="35" t="s">
        <v>20</v>
      </c>
      <c r="E683" s="98">
        <v>29</v>
      </c>
      <c r="F683" s="98">
        <v>1353862</v>
      </c>
      <c r="G683" s="98">
        <v>229280</v>
      </c>
      <c r="H683" s="98">
        <v>0</v>
      </c>
      <c r="I683" s="98">
        <v>0</v>
      </c>
      <c r="J683" s="98">
        <v>101953</v>
      </c>
      <c r="K683" s="98">
        <v>0</v>
      </c>
      <c r="L683" s="98">
        <v>116380</v>
      </c>
      <c r="M683" s="98">
        <v>32187</v>
      </c>
      <c r="N683" s="98">
        <v>39375</v>
      </c>
      <c r="O683" s="98">
        <v>44331</v>
      </c>
      <c r="P683" s="98">
        <v>141293</v>
      </c>
      <c r="Q683" s="98">
        <v>317627</v>
      </c>
    </row>
    <row r="684" spans="1:17" x14ac:dyDescent="0.35">
      <c r="A684" s="422"/>
      <c r="B684" s="417">
        <v>2023</v>
      </c>
      <c r="C684" s="37" t="s">
        <v>76</v>
      </c>
      <c r="D684" s="33" t="s">
        <v>92</v>
      </c>
      <c r="E684" s="96">
        <v>3</v>
      </c>
      <c r="F684" s="96">
        <v>333987</v>
      </c>
      <c r="G684" s="96">
        <v>56562</v>
      </c>
      <c r="H684" s="96">
        <v>0</v>
      </c>
      <c r="I684" s="96">
        <v>0</v>
      </c>
      <c r="J684" s="96">
        <v>0</v>
      </c>
      <c r="K684" s="96">
        <v>0</v>
      </c>
      <c r="L684" s="96">
        <v>83463</v>
      </c>
      <c r="M684" s="96">
        <v>24576</v>
      </c>
      <c r="N684" s="96">
        <v>0</v>
      </c>
      <c r="O684" s="96">
        <v>22465</v>
      </c>
      <c r="P684" s="96">
        <v>0</v>
      </c>
      <c r="Q684" s="96">
        <v>84401</v>
      </c>
    </row>
    <row r="685" spans="1:17" ht="28" customHeight="1" x14ac:dyDescent="0.35">
      <c r="A685" s="422"/>
      <c r="B685" s="395"/>
      <c r="C685" s="34" t="s">
        <v>87</v>
      </c>
      <c r="D685" s="34" t="s">
        <v>20</v>
      </c>
      <c r="E685" s="97">
        <v>7</v>
      </c>
      <c r="F685" s="97">
        <v>613492</v>
      </c>
      <c r="G685" s="97">
        <v>103897</v>
      </c>
      <c r="H685" s="97">
        <v>0</v>
      </c>
      <c r="I685" s="97">
        <v>0</v>
      </c>
      <c r="J685" s="97">
        <v>44568</v>
      </c>
      <c r="K685" s="97">
        <v>0</v>
      </c>
      <c r="L685" s="97">
        <v>10387</v>
      </c>
      <c r="M685" s="97">
        <v>14756</v>
      </c>
      <c r="N685" s="97">
        <v>0</v>
      </c>
      <c r="O685" s="97">
        <v>13670</v>
      </c>
      <c r="P685" s="97">
        <v>64026</v>
      </c>
      <c r="Q685" s="97">
        <v>153007</v>
      </c>
    </row>
    <row r="686" spans="1:17" x14ac:dyDescent="0.35">
      <c r="A686" s="422"/>
      <c r="B686" s="395"/>
      <c r="C686" s="34" t="s">
        <v>88</v>
      </c>
      <c r="D686" s="34" t="s">
        <v>20</v>
      </c>
      <c r="E686" s="97">
        <v>12</v>
      </c>
      <c r="F686" s="97">
        <v>736348</v>
      </c>
      <c r="G686" s="97">
        <v>124703</v>
      </c>
      <c r="H686" s="97">
        <v>0</v>
      </c>
      <c r="I686" s="97">
        <v>0</v>
      </c>
      <c r="J686" s="97">
        <v>49450</v>
      </c>
      <c r="K686" s="97">
        <v>0</v>
      </c>
      <c r="L686" s="97">
        <v>16001</v>
      </c>
      <c r="M686" s="97">
        <v>13475</v>
      </c>
      <c r="N686" s="97">
        <v>64574</v>
      </c>
      <c r="O686" s="97">
        <v>26632</v>
      </c>
      <c r="P686" s="97">
        <v>82472</v>
      </c>
      <c r="Q686" s="97">
        <v>186407</v>
      </c>
    </row>
    <row r="687" spans="1:17" x14ac:dyDescent="0.35">
      <c r="A687" s="422"/>
      <c r="B687" s="395"/>
      <c r="C687" s="38" t="s">
        <v>72</v>
      </c>
      <c r="D687" s="34" t="s">
        <v>20</v>
      </c>
      <c r="E687" s="97">
        <v>24</v>
      </c>
      <c r="F687" s="97">
        <v>1472177</v>
      </c>
      <c r="G687" s="97">
        <v>249319</v>
      </c>
      <c r="H687" s="97">
        <v>0</v>
      </c>
      <c r="I687" s="97">
        <v>0</v>
      </c>
      <c r="J687" s="97">
        <v>109776</v>
      </c>
      <c r="K687" s="97">
        <v>0</v>
      </c>
      <c r="L687" s="97">
        <v>31062</v>
      </c>
      <c r="M687" s="97">
        <v>16700</v>
      </c>
      <c r="N687" s="97">
        <v>0</v>
      </c>
      <c r="O687" s="97">
        <v>45176</v>
      </c>
      <c r="P687" s="97">
        <v>153644</v>
      </c>
      <c r="Q687" s="97">
        <v>371008</v>
      </c>
    </row>
    <row r="688" spans="1:17" x14ac:dyDescent="0.35">
      <c r="A688" s="422"/>
      <c r="B688" s="395"/>
      <c r="C688" s="38" t="s">
        <v>148</v>
      </c>
      <c r="D688" s="34" t="s">
        <v>20</v>
      </c>
      <c r="E688" s="97">
        <v>24</v>
      </c>
      <c r="F688" s="97">
        <v>1359836</v>
      </c>
      <c r="G688" s="97">
        <v>212566</v>
      </c>
      <c r="H688" s="97">
        <v>0</v>
      </c>
      <c r="I688" s="97">
        <v>0</v>
      </c>
      <c r="J688" s="97">
        <v>96203</v>
      </c>
      <c r="K688" s="97">
        <v>0</v>
      </c>
      <c r="L688" s="97">
        <v>32823</v>
      </c>
      <c r="M688" s="97">
        <v>15924</v>
      </c>
      <c r="N688" s="97">
        <v>43650</v>
      </c>
      <c r="O688" s="97">
        <v>34722</v>
      </c>
      <c r="P688" s="97">
        <v>141916</v>
      </c>
      <c r="Q688" s="97">
        <v>331416</v>
      </c>
    </row>
    <row r="689" spans="1:17" ht="15" thickBot="1" x14ac:dyDescent="0.4">
      <c r="A689" s="422"/>
      <c r="B689" s="418"/>
      <c r="C689" s="39" t="s">
        <v>145</v>
      </c>
      <c r="D689" s="35" t="s">
        <v>20</v>
      </c>
      <c r="E689" s="98">
        <v>31</v>
      </c>
      <c r="F689" s="98">
        <v>1529134</v>
      </c>
      <c r="G689" s="98">
        <v>257846</v>
      </c>
      <c r="H689" s="98">
        <v>0</v>
      </c>
      <c r="I689" s="98">
        <v>0</v>
      </c>
      <c r="J689" s="98">
        <v>104802</v>
      </c>
      <c r="K689" s="98">
        <v>0</v>
      </c>
      <c r="L689" s="98">
        <v>42849</v>
      </c>
      <c r="M689" s="98">
        <v>40480</v>
      </c>
      <c r="N689" s="98">
        <v>109562</v>
      </c>
      <c r="O689" s="98">
        <v>38323</v>
      </c>
      <c r="P689" s="98">
        <v>158897</v>
      </c>
      <c r="Q689" s="98">
        <v>383913</v>
      </c>
    </row>
    <row r="690" spans="1:17" x14ac:dyDescent="0.35">
      <c r="A690" s="422"/>
      <c r="B690" s="417">
        <v>2024</v>
      </c>
      <c r="C690" s="37" t="s">
        <v>76</v>
      </c>
      <c r="D690" s="33" t="s">
        <v>92</v>
      </c>
      <c r="E690" s="96">
        <v>4</v>
      </c>
      <c r="F690" s="96">
        <v>479610</v>
      </c>
      <c r="G690" s="96">
        <v>71781</v>
      </c>
      <c r="H690" s="96">
        <v>0</v>
      </c>
      <c r="I690" s="96">
        <v>8164</v>
      </c>
      <c r="J690" s="96">
        <v>0</v>
      </c>
      <c r="K690" s="96">
        <v>2700</v>
      </c>
      <c r="L690" s="96">
        <v>73000</v>
      </c>
      <c r="M690" s="96">
        <v>0</v>
      </c>
      <c r="N690" s="96">
        <v>0</v>
      </c>
      <c r="O690" s="96">
        <v>10822</v>
      </c>
      <c r="P690" s="96">
        <v>0</v>
      </c>
      <c r="Q690" s="96">
        <v>116294</v>
      </c>
    </row>
    <row r="691" spans="1:17" ht="28" customHeight="1" x14ac:dyDescent="0.35">
      <c r="A691" s="422"/>
      <c r="B691" s="395"/>
      <c r="C691" s="34" t="s">
        <v>87</v>
      </c>
      <c r="D691" s="34" t="s">
        <v>20</v>
      </c>
      <c r="E691" s="97">
        <v>7</v>
      </c>
      <c r="F691" s="97">
        <v>620603</v>
      </c>
      <c r="G691" s="97">
        <v>128349</v>
      </c>
      <c r="H691" s="97">
        <v>0</v>
      </c>
      <c r="I691" s="97">
        <v>3858</v>
      </c>
      <c r="J691" s="97">
        <v>36226</v>
      </c>
      <c r="K691" s="97">
        <v>0</v>
      </c>
      <c r="L691" s="97">
        <v>11380</v>
      </c>
      <c r="M691" s="97">
        <v>39962</v>
      </c>
      <c r="N691" s="97">
        <v>0</v>
      </c>
      <c r="O691" s="97">
        <v>41813</v>
      </c>
      <c r="P691" s="97">
        <v>63352</v>
      </c>
      <c r="Q691" s="97">
        <v>163004</v>
      </c>
    </row>
    <row r="692" spans="1:17" x14ac:dyDescent="0.35">
      <c r="A692" s="422"/>
      <c r="B692" s="395"/>
      <c r="C692" s="34" t="s">
        <v>88</v>
      </c>
      <c r="D692" s="34" t="s">
        <v>20</v>
      </c>
      <c r="E692" s="97">
        <v>9</v>
      </c>
      <c r="F692" s="97">
        <v>668133</v>
      </c>
      <c r="G692" s="97">
        <v>101333</v>
      </c>
      <c r="H692" s="97">
        <v>0</v>
      </c>
      <c r="I692" s="97">
        <v>0</v>
      </c>
      <c r="J692" s="97">
        <v>32073</v>
      </c>
      <c r="K692" s="97">
        <v>0</v>
      </c>
      <c r="L692" s="97">
        <v>13790</v>
      </c>
      <c r="M692" s="97">
        <v>19281</v>
      </c>
      <c r="N692" s="97">
        <v>62325</v>
      </c>
      <c r="O692" s="97">
        <v>20493</v>
      </c>
      <c r="P692" s="97">
        <v>67668</v>
      </c>
      <c r="Q692" s="97">
        <v>162918</v>
      </c>
    </row>
    <row r="693" spans="1:17" x14ac:dyDescent="0.35">
      <c r="A693" s="422"/>
      <c r="B693" s="395"/>
      <c r="C693" s="38" t="s">
        <v>72</v>
      </c>
      <c r="D693" s="34" t="s">
        <v>20</v>
      </c>
      <c r="E693" s="97">
        <v>27</v>
      </c>
      <c r="F693" s="97">
        <v>2120670</v>
      </c>
      <c r="G693" s="97">
        <v>339619</v>
      </c>
      <c r="H693" s="97">
        <v>0</v>
      </c>
      <c r="I693" s="97">
        <v>5354</v>
      </c>
      <c r="J693" s="97">
        <v>109119</v>
      </c>
      <c r="K693" s="97">
        <v>0</v>
      </c>
      <c r="L693" s="97">
        <v>53970</v>
      </c>
      <c r="M693" s="97">
        <v>67803</v>
      </c>
      <c r="N693" s="97">
        <v>0</v>
      </c>
      <c r="O693" s="97">
        <v>61708</v>
      </c>
      <c r="P693" s="97">
        <v>214088</v>
      </c>
      <c r="Q693" s="97">
        <v>522524</v>
      </c>
    </row>
    <row r="694" spans="1:17" x14ac:dyDescent="0.35">
      <c r="A694" s="422"/>
      <c r="B694" s="395"/>
      <c r="C694" s="38" t="s">
        <v>148</v>
      </c>
      <c r="D694" s="34" t="s">
        <v>20</v>
      </c>
      <c r="E694" s="97">
        <v>25</v>
      </c>
      <c r="F694" s="97">
        <v>1810889</v>
      </c>
      <c r="G694" s="97">
        <v>219464</v>
      </c>
      <c r="H694" s="97">
        <v>0</v>
      </c>
      <c r="I694" s="97">
        <v>1580</v>
      </c>
      <c r="J694" s="97">
        <v>85062</v>
      </c>
      <c r="K694" s="97">
        <v>0</v>
      </c>
      <c r="L694" s="97">
        <v>49760</v>
      </c>
      <c r="M694" s="97">
        <v>52140</v>
      </c>
      <c r="N694" s="97">
        <v>48150</v>
      </c>
      <c r="O694" s="97">
        <v>31116</v>
      </c>
      <c r="P694" s="97">
        <v>177972</v>
      </c>
      <c r="Q694" s="97">
        <v>427652</v>
      </c>
    </row>
    <row r="695" spans="1:17" ht="15" thickBot="1" x14ac:dyDescent="0.4">
      <c r="A695" s="422"/>
      <c r="B695" s="418"/>
      <c r="C695" s="39" t="s">
        <v>145</v>
      </c>
      <c r="D695" s="35" t="s">
        <v>20</v>
      </c>
      <c r="E695" s="98">
        <v>29</v>
      </c>
      <c r="F695" s="98">
        <v>1874792</v>
      </c>
      <c r="G695" s="98">
        <v>237974</v>
      </c>
      <c r="H695" s="98">
        <v>0</v>
      </c>
      <c r="I695" s="98">
        <v>0</v>
      </c>
      <c r="J695" s="98">
        <v>85709</v>
      </c>
      <c r="K695" s="98">
        <v>0</v>
      </c>
      <c r="L695" s="98">
        <v>53290</v>
      </c>
      <c r="M695" s="98">
        <v>12401</v>
      </c>
      <c r="N695" s="98">
        <v>39450</v>
      </c>
      <c r="O695" s="98">
        <v>64321</v>
      </c>
      <c r="P695" s="98">
        <v>183718</v>
      </c>
      <c r="Q695" s="98">
        <v>449965</v>
      </c>
    </row>
    <row r="696" spans="1:17" x14ac:dyDescent="0.35">
      <c r="A696" s="422"/>
      <c r="B696" s="395">
        <v>2025</v>
      </c>
      <c r="C696" s="40" t="s">
        <v>76</v>
      </c>
      <c r="D696" s="36" t="s">
        <v>92</v>
      </c>
      <c r="E696" s="102">
        <v>4</v>
      </c>
      <c r="F696" s="102">
        <v>506164</v>
      </c>
      <c r="G696" s="102">
        <v>68174</v>
      </c>
      <c r="H696" s="102">
        <v>0</v>
      </c>
      <c r="I696" s="102">
        <v>22961</v>
      </c>
      <c r="J696" s="102">
        <v>1826</v>
      </c>
      <c r="K696" s="102">
        <v>10100</v>
      </c>
      <c r="L696" s="102">
        <v>62000</v>
      </c>
      <c r="M696" s="102">
        <v>0</v>
      </c>
      <c r="N696" s="102">
        <v>0</v>
      </c>
      <c r="O696" s="102">
        <v>3221</v>
      </c>
      <c r="P696" s="102">
        <v>0</v>
      </c>
      <c r="Q696" s="102">
        <v>121400</v>
      </c>
    </row>
    <row r="697" spans="1:17" ht="29.5" customHeight="1" x14ac:dyDescent="0.35">
      <c r="A697" s="422"/>
      <c r="B697" s="395"/>
      <c r="C697" s="34" t="s">
        <v>87</v>
      </c>
      <c r="D697" s="34" t="s">
        <v>20</v>
      </c>
      <c r="E697" s="97">
        <v>7</v>
      </c>
      <c r="F697" s="97">
        <v>574816</v>
      </c>
      <c r="G697" s="97">
        <v>109832</v>
      </c>
      <c r="H697" s="97">
        <v>0</v>
      </c>
      <c r="I697" s="97">
        <v>12175</v>
      </c>
      <c r="J697" s="97">
        <v>28952</v>
      </c>
      <c r="K697" s="97">
        <v>6300</v>
      </c>
      <c r="L697" s="97">
        <v>0</v>
      </c>
      <c r="M697" s="97">
        <v>17719</v>
      </c>
      <c r="N697" s="97">
        <v>0</v>
      </c>
      <c r="O697" s="97">
        <v>11916</v>
      </c>
      <c r="P697" s="97">
        <v>0</v>
      </c>
      <c r="Q697" s="97">
        <v>133917</v>
      </c>
    </row>
    <row r="698" spans="1:17" x14ac:dyDescent="0.35">
      <c r="A698" s="422"/>
      <c r="B698" s="395"/>
      <c r="C698" s="34" t="s">
        <v>88</v>
      </c>
      <c r="D698" s="34" t="s">
        <v>20</v>
      </c>
      <c r="E698" s="97">
        <v>9</v>
      </c>
      <c r="F698" s="97">
        <v>580688</v>
      </c>
      <c r="G698" s="97">
        <v>90548</v>
      </c>
      <c r="H698" s="97">
        <v>0</v>
      </c>
      <c r="I698" s="97">
        <v>0</v>
      </c>
      <c r="J698" s="97">
        <v>24755</v>
      </c>
      <c r="K698" s="97">
        <v>5707</v>
      </c>
      <c r="L698" s="97">
        <v>0</v>
      </c>
      <c r="M698" s="97">
        <v>0</v>
      </c>
      <c r="N698" s="97">
        <v>0</v>
      </c>
      <c r="O698" s="97">
        <v>19275</v>
      </c>
      <c r="P698" s="97">
        <v>0</v>
      </c>
      <c r="Q698" s="97">
        <v>129771</v>
      </c>
    </row>
    <row r="699" spans="1:17" x14ac:dyDescent="0.35">
      <c r="A699" s="422"/>
      <c r="B699" s="395"/>
      <c r="C699" s="38" t="s">
        <v>72</v>
      </c>
      <c r="D699" s="34" t="s">
        <v>20</v>
      </c>
      <c r="E699" s="97">
        <v>27</v>
      </c>
      <c r="F699" s="97">
        <v>1938228</v>
      </c>
      <c r="G699" s="97">
        <v>320824</v>
      </c>
      <c r="H699" s="97">
        <v>0</v>
      </c>
      <c r="I699" s="97">
        <v>16195</v>
      </c>
      <c r="J699" s="97">
        <v>96763</v>
      </c>
      <c r="K699" s="97">
        <v>4384</v>
      </c>
      <c r="L699" s="97">
        <v>0</v>
      </c>
      <c r="M699" s="97">
        <v>6770</v>
      </c>
      <c r="N699" s="97">
        <v>54600</v>
      </c>
      <c r="O699" s="97">
        <v>65298</v>
      </c>
      <c r="P699" s="97">
        <v>0</v>
      </c>
      <c r="Q699" s="97">
        <v>439505</v>
      </c>
    </row>
    <row r="700" spans="1:17" x14ac:dyDescent="0.35">
      <c r="A700" s="422"/>
      <c r="B700" s="395"/>
      <c r="C700" s="38" t="s">
        <v>148</v>
      </c>
      <c r="D700" s="34" t="s">
        <v>20</v>
      </c>
      <c r="E700" s="97">
        <v>22</v>
      </c>
      <c r="F700" s="97">
        <v>1358914</v>
      </c>
      <c r="G700" s="97">
        <v>168590</v>
      </c>
      <c r="H700" s="97">
        <v>0</v>
      </c>
      <c r="I700" s="97">
        <v>0</v>
      </c>
      <c r="J700" s="97">
        <v>67019</v>
      </c>
      <c r="K700" s="97">
        <v>3650</v>
      </c>
      <c r="L700" s="97">
        <v>0</v>
      </c>
      <c r="M700" s="97">
        <v>32035</v>
      </c>
      <c r="N700" s="97">
        <v>46050</v>
      </c>
      <c r="O700" s="97">
        <v>39797</v>
      </c>
      <c r="P700" s="97">
        <v>0</v>
      </c>
      <c r="Q700" s="97">
        <v>296479</v>
      </c>
    </row>
    <row r="701" spans="1:17" ht="15" thickBot="1" x14ac:dyDescent="0.4">
      <c r="A701" s="413"/>
      <c r="B701" s="418"/>
      <c r="C701" s="39" t="s">
        <v>145</v>
      </c>
      <c r="D701" s="35" t="s">
        <v>20</v>
      </c>
      <c r="E701" s="98">
        <v>28</v>
      </c>
      <c r="F701" s="98">
        <v>1533293</v>
      </c>
      <c r="G701" s="98">
        <v>219787</v>
      </c>
      <c r="H701" s="98">
        <v>0</v>
      </c>
      <c r="I701" s="98">
        <v>0</v>
      </c>
      <c r="J701" s="98">
        <v>83164</v>
      </c>
      <c r="K701" s="98">
        <v>2651</v>
      </c>
      <c r="L701" s="98">
        <v>0</v>
      </c>
      <c r="M701" s="98">
        <v>37159</v>
      </c>
      <c r="N701" s="98">
        <v>0</v>
      </c>
      <c r="O701" s="98">
        <v>66084</v>
      </c>
      <c r="P701" s="98">
        <v>0</v>
      </c>
      <c r="Q701" s="98">
        <v>342896</v>
      </c>
    </row>
    <row r="702" spans="1:17" x14ac:dyDescent="0.35">
      <c r="A702" s="406" t="s">
        <v>106</v>
      </c>
      <c r="B702" s="406">
        <v>2020</v>
      </c>
      <c r="C702" s="27" t="s">
        <v>477</v>
      </c>
      <c r="D702" s="27" t="s">
        <v>107</v>
      </c>
      <c r="E702" s="47">
        <v>4</v>
      </c>
      <c r="F702" s="51">
        <v>258233.21</v>
      </c>
      <c r="G702" s="51">
        <v>51646.66</v>
      </c>
      <c r="H702" s="51">
        <v>0</v>
      </c>
      <c r="I702" s="51">
        <v>0</v>
      </c>
      <c r="J702" s="51">
        <v>39082.65</v>
      </c>
      <c r="K702" s="51">
        <v>0</v>
      </c>
      <c r="L702" s="51">
        <v>0</v>
      </c>
      <c r="M702" s="51">
        <v>8450</v>
      </c>
      <c r="N702" s="51">
        <v>42822</v>
      </c>
      <c r="O702" s="51">
        <v>56950.51</v>
      </c>
      <c r="P702" s="51">
        <v>0</v>
      </c>
      <c r="Q702" s="51">
        <v>75584.789999999994</v>
      </c>
    </row>
    <row r="703" spans="1:17" x14ac:dyDescent="0.35">
      <c r="A703" s="407"/>
      <c r="B703" s="407"/>
      <c r="C703" s="23" t="s">
        <v>78</v>
      </c>
      <c r="D703" s="23" t="s">
        <v>42</v>
      </c>
      <c r="E703" s="43">
        <v>5</v>
      </c>
      <c r="F703" s="44">
        <v>229976.67</v>
      </c>
      <c r="G703" s="44">
        <v>43071.83</v>
      </c>
      <c r="H703" s="44">
        <v>0</v>
      </c>
      <c r="I703" s="44">
        <v>0</v>
      </c>
      <c r="J703" s="44">
        <v>51942.67</v>
      </c>
      <c r="K703" s="44">
        <v>0</v>
      </c>
      <c r="L703" s="44">
        <v>0</v>
      </c>
      <c r="M703" s="44">
        <v>0</v>
      </c>
      <c r="N703" s="44">
        <v>0</v>
      </c>
      <c r="O703" s="44">
        <v>1261.27</v>
      </c>
      <c r="P703" s="44">
        <v>27625.08</v>
      </c>
      <c r="Q703" s="44">
        <v>69987.259999999995</v>
      </c>
    </row>
    <row r="704" spans="1:17" x14ac:dyDescent="0.35">
      <c r="A704" s="407"/>
      <c r="B704" s="407"/>
      <c r="C704" s="23" t="s">
        <v>79</v>
      </c>
      <c r="D704" s="23" t="s">
        <v>42</v>
      </c>
      <c r="E704" s="43">
        <v>4</v>
      </c>
      <c r="F704" s="44">
        <v>109141.22</v>
      </c>
      <c r="G704" s="44">
        <v>20030.95</v>
      </c>
      <c r="H704" s="44">
        <v>0</v>
      </c>
      <c r="I704" s="44">
        <v>0</v>
      </c>
      <c r="J704" s="44">
        <v>22532.720000000001</v>
      </c>
      <c r="K704" s="44">
        <v>0</v>
      </c>
      <c r="L704" s="44">
        <v>0</v>
      </c>
      <c r="M704" s="44">
        <v>0</v>
      </c>
      <c r="N704" s="44">
        <v>0</v>
      </c>
      <c r="O704" s="44">
        <v>2402.31</v>
      </c>
      <c r="P704" s="44">
        <v>12894.92</v>
      </c>
      <c r="Q704" s="44">
        <v>31485.73</v>
      </c>
    </row>
    <row r="705" spans="1:17" ht="40.5" customHeight="1" x14ac:dyDescent="0.35">
      <c r="A705" s="407"/>
      <c r="B705" s="407"/>
      <c r="C705" s="23" t="s">
        <v>478</v>
      </c>
      <c r="D705" s="23" t="s">
        <v>42</v>
      </c>
      <c r="E705" s="43">
        <v>31</v>
      </c>
      <c r="F705" s="44">
        <v>1064616.28</v>
      </c>
      <c r="G705" s="44">
        <v>197448.54</v>
      </c>
      <c r="H705" s="44">
        <v>0</v>
      </c>
      <c r="I705" s="44">
        <v>0</v>
      </c>
      <c r="J705" s="44">
        <v>220812.56</v>
      </c>
      <c r="K705" s="44">
        <v>0</v>
      </c>
      <c r="L705" s="44">
        <v>0</v>
      </c>
      <c r="M705" s="44">
        <v>34775</v>
      </c>
      <c r="N705" s="44">
        <v>69732</v>
      </c>
      <c r="O705" s="44">
        <v>33550.75</v>
      </c>
      <c r="P705" s="44">
        <v>126056.07</v>
      </c>
      <c r="Q705" s="44">
        <v>316008.99</v>
      </c>
    </row>
    <row r="706" spans="1:17" ht="33.5" customHeight="1" x14ac:dyDescent="0.35">
      <c r="A706" s="407"/>
      <c r="B706" s="407"/>
      <c r="C706" s="23" t="s">
        <v>103</v>
      </c>
      <c r="D706" s="23" t="s">
        <v>42</v>
      </c>
      <c r="E706" s="43">
        <v>7</v>
      </c>
      <c r="F706" s="44">
        <v>237015</v>
      </c>
      <c r="G706" s="44">
        <v>44123</v>
      </c>
      <c r="H706" s="44">
        <v>0</v>
      </c>
      <c r="I706" s="44">
        <v>0</v>
      </c>
      <c r="J706" s="44">
        <v>59393</v>
      </c>
      <c r="K706" s="44">
        <v>0</v>
      </c>
      <c r="L706" s="44">
        <v>0</v>
      </c>
      <c r="M706" s="44">
        <v>12597</v>
      </c>
      <c r="N706" s="44">
        <v>0</v>
      </c>
      <c r="O706" s="44">
        <v>6102.4400000000005</v>
      </c>
      <c r="P706" s="44">
        <v>28945.14</v>
      </c>
      <c r="Q706" s="44">
        <v>67134.7</v>
      </c>
    </row>
    <row r="707" spans="1:17" ht="47" customHeight="1" thickBot="1" x14ac:dyDescent="0.4">
      <c r="A707" s="407"/>
      <c r="B707" s="408"/>
      <c r="C707" s="25" t="s">
        <v>479</v>
      </c>
      <c r="D707" s="25" t="s">
        <v>42</v>
      </c>
      <c r="E707" s="45">
        <v>10</v>
      </c>
      <c r="F707" s="46">
        <v>228728.34</v>
      </c>
      <c r="G707" s="46">
        <v>41054.26</v>
      </c>
      <c r="H707" s="46">
        <v>0</v>
      </c>
      <c r="I707" s="46">
        <v>0</v>
      </c>
      <c r="J707" s="46">
        <v>45016.84</v>
      </c>
      <c r="K707" s="46">
        <v>0</v>
      </c>
      <c r="L707" s="46">
        <v>0</v>
      </c>
      <c r="M707" s="46">
        <v>11960</v>
      </c>
      <c r="N707" s="46">
        <v>0</v>
      </c>
      <c r="O707" s="46">
        <v>6822.23</v>
      </c>
      <c r="P707" s="46">
        <v>26806.99</v>
      </c>
      <c r="Q707" s="46">
        <v>63589.7</v>
      </c>
    </row>
    <row r="708" spans="1:17" x14ac:dyDescent="0.35">
      <c r="A708" s="407"/>
      <c r="B708" s="406">
        <v>2021</v>
      </c>
      <c r="C708" s="27" t="s">
        <v>477</v>
      </c>
      <c r="D708" s="27" t="s">
        <v>107</v>
      </c>
      <c r="E708" s="47">
        <v>3</v>
      </c>
      <c r="F708" s="51">
        <v>267107.67</v>
      </c>
      <c r="G708" s="51">
        <v>53421.53</v>
      </c>
      <c r="H708" s="51">
        <v>0</v>
      </c>
      <c r="I708" s="51">
        <v>0</v>
      </c>
      <c r="J708" s="51">
        <v>25867.05</v>
      </c>
      <c r="K708" s="51">
        <v>0</v>
      </c>
      <c r="L708" s="51">
        <v>0</v>
      </c>
      <c r="M708" s="51">
        <v>10440</v>
      </c>
      <c r="N708" s="51">
        <v>0</v>
      </c>
      <c r="O708" s="51">
        <v>34044.409999999996</v>
      </c>
      <c r="P708" s="51">
        <v>0</v>
      </c>
      <c r="Q708" s="51">
        <v>73978.929999999993</v>
      </c>
    </row>
    <row r="709" spans="1:17" x14ac:dyDescent="0.35">
      <c r="A709" s="407"/>
      <c r="B709" s="407"/>
      <c r="C709" s="23" t="s">
        <v>78</v>
      </c>
      <c r="D709" s="23" t="s">
        <v>42</v>
      </c>
      <c r="E709" s="43">
        <v>5</v>
      </c>
      <c r="F709" s="44">
        <v>247583</v>
      </c>
      <c r="G709" s="44">
        <v>48494.92</v>
      </c>
      <c r="H709" s="44">
        <v>0</v>
      </c>
      <c r="I709" s="44">
        <v>0</v>
      </c>
      <c r="J709" s="44">
        <v>43913.71</v>
      </c>
      <c r="K709" s="44">
        <v>0</v>
      </c>
      <c r="L709" s="44">
        <v>0</v>
      </c>
      <c r="M709" s="44">
        <v>0</v>
      </c>
      <c r="N709" s="44">
        <v>0</v>
      </c>
      <c r="O709" s="44">
        <v>6288.44</v>
      </c>
      <c r="P709" s="44">
        <v>27625.08</v>
      </c>
      <c r="Q709" s="44">
        <v>73160.47</v>
      </c>
    </row>
    <row r="710" spans="1:17" x14ac:dyDescent="0.35">
      <c r="A710" s="407"/>
      <c r="B710" s="395"/>
      <c r="C710" s="34" t="s">
        <v>79</v>
      </c>
      <c r="D710" s="34" t="s">
        <v>42</v>
      </c>
      <c r="E710" s="97">
        <v>2</v>
      </c>
      <c r="F710" s="100">
        <v>94979.99</v>
      </c>
      <c r="G710" s="100">
        <v>18996.009999999998</v>
      </c>
      <c r="H710" s="100">
        <v>0</v>
      </c>
      <c r="I710" s="100">
        <v>0</v>
      </c>
      <c r="J710" s="100">
        <v>19617.009999999998</v>
      </c>
      <c r="K710" s="100">
        <v>0</v>
      </c>
      <c r="L710" s="100">
        <v>0</v>
      </c>
      <c r="M710" s="100">
        <v>0</v>
      </c>
      <c r="N710" s="100">
        <v>0</v>
      </c>
      <c r="O710" s="100">
        <v>227.99</v>
      </c>
      <c r="P710" s="100">
        <v>9239.1299999999992</v>
      </c>
      <c r="Q710" s="100">
        <v>28052.23</v>
      </c>
    </row>
    <row r="711" spans="1:17" ht="49.5" customHeight="1" x14ac:dyDescent="0.35">
      <c r="A711" s="407"/>
      <c r="B711" s="407"/>
      <c r="C711" s="23" t="s">
        <v>478</v>
      </c>
      <c r="D711" s="23" t="s">
        <v>42</v>
      </c>
      <c r="E711" s="43">
        <v>31</v>
      </c>
      <c r="F711" s="44">
        <v>1239731.33</v>
      </c>
      <c r="G711" s="44">
        <v>235612.17</v>
      </c>
      <c r="H711" s="44">
        <v>0</v>
      </c>
      <c r="I711" s="44">
        <v>0</v>
      </c>
      <c r="J711" s="44">
        <v>225288.59</v>
      </c>
      <c r="K711" s="44">
        <v>0</v>
      </c>
      <c r="L711" s="44">
        <v>0</v>
      </c>
      <c r="M711" s="44">
        <v>77875</v>
      </c>
      <c r="N711" s="44">
        <v>0</v>
      </c>
      <c r="O711" s="44">
        <v>49139.64</v>
      </c>
      <c r="P711" s="44">
        <v>127487.19</v>
      </c>
      <c r="Q711" s="44">
        <v>359235.33</v>
      </c>
    </row>
    <row r="712" spans="1:17" x14ac:dyDescent="0.35">
      <c r="A712" s="407"/>
      <c r="B712" s="407"/>
      <c r="C712" s="23" t="s">
        <v>103</v>
      </c>
      <c r="D712" s="23" t="s">
        <v>42</v>
      </c>
      <c r="E712" s="43">
        <v>9</v>
      </c>
      <c r="F712" s="44">
        <v>295205.13</v>
      </c>
      <c r="G712" s="44">
        <v>54850.03</v>
      </c>
      <c r="H712" s="44">
        <v>0</v>
      </c>
      <c r="I712" s="44">
        <v>0</v>
      </c>
      <c r="J712" s="44">
        <v>59670.76</v>
      </c>
      <c r="K712" s="44">
        <v>0</v>
      </c>
      <c r="L712" s="44">
        <v>0</v>
      </c>
      <c r="M712" s="44">
        <v>18650</v>
      </c>
      <c r="N712" s="44">
        <v>28200</v>
      </c>
      <c r="O712" s="44">
        <v>1993.68</v>
      </c>
      <c r="P712" s="44">
        <v>28945.14</v>
      </c>
      <c r="Q712" s="44">
        <v>80458.31</v>
      </c>
    </row>
    <row r="713" spans="1:17" ht="46" customHeight="1" thickBot="1" x14ac:dyDescent="0.4">
      <c r="A713" s="407"/>
      <c r="B713" s="408"/>
      <c r="C713" s="25" t="s">
        <v>51</v>
      </c>
      <c r="D713" s="25" t="s">
        <v>42</v>
      </c>
      <c r="E713" s="45">
        <v>9</v>
      </c>
      <c r="F713" s="46">
        <v>273059.33</v>
      </c>
      <c r="G713" s="46">
        <v>49577.63</v>
      </c>
      <c r="H713" s="46">
        <v>0</v>
      </c>
      <c r="I713" s="46">
        <v>0</v>
      </c>
      <c r="J713" s="46">
        <v>55003.89</v>
      </c>
      <c r="K713" s="46">
        <v>0</v>
      </c>
      <c r="L713" s="46">
        <v>0</v>
      </c>
      <c r="M713" s="46">
        <v>0</v>
      </c>
      <c r="N713" s="46">
        <v>0</v>
      </c>
      <c r="O713" s="46">
        <v>12319.380000000001</v>
      </c>
      <c r="P713" s="46">
        <v>25273.59</v>
      </c>
      <c r="Q713" s="46">
        <v>75057.84</v>
      </c>
    </row>
    <row r="714" spans="1:17" x14ac:dyDescent="0.35">
      <c r="A714" s="407"/>
      <c r="B714" s="406">
        <v>2022</v>
      </c>
      <c r="C714" s="27" t="s">
        <v>477</v>
      </c>
      <c r="D714" s="27" t="s">
        <v>107</v>
      </c>
      <c r="E714" s="47">
        <v>3</v>
      </c>
      <c r="F714" s="51">
        <v>261310</v>
      </c>
      <c r="G714" s="51">
        <v>49939.1</v>
      </c>
      <c r="H714" s="51">
        <v>0</v>
      </c>
      <c r="I714" s="51">
        <v>0</v>
      </c>
      <c r="J714" s="51">
        <v>30644</v>
      </c>
      <c r="K714" s="51">
        <v>0</v>
      </c>
      <c r="L714" s="51">
        <v>0</v>
      </c>
      <c r="M714" s="51">
        <v>0</v>
      </c>
      <c r="N714" s="51"/>
      <c r="O714" s="51">
        <v>70047.460000000006</v>
      </c>
      <c r="P714" s="51">
        <v>5354.58</v>
      </c>
      <c r="Q714" s="51">
        <v>80954.720000000001</v>
      </c>
    </row>
    <row r="715" spans="1:17" x14ac:dyDescent="0.35">
      <c r="A715" s="407"/>
      <c r="B715" s="407"/>
      <c r="C715" s="23" t="s">
        <v>78</v>
      </c>
      <c r="D715" s="23" t="s">
        <v>42</v>
      </c>
      <c r="E715" s="43">
        <v>5</v>
      </c>
      <c r="F715" s="44">
        <v>286650.01</v>
      </c>
      <c r="G715" s="44">
        <v>57329.99</v>
      </c>
      <c r="H715" s="44">
        <v>0</v>
      </c>
      <c r="I715" s="44">
        <v>0</v>
      </c>
      <c r="J715" s="44">
        <v>60009.49</v>
      </c>
      <c r="K715" s="44">
        <v>0</v>
      </c>
      <c r="L715" s="44">
        <v>0</v>
      </c>
      <c r="M715" s="44">
        <v>19312.5</v>
      </c>
      <c r="N715" s="44">
        <v>0</v>
      </c>
      <c r="O715" s="44">
        <v>15362.849999999999</v>
      </c>
      <c r="P715" s="44">
        <v>31647.96</v>
      </c>
      <c r="Q715" s="44">
        <v>87280.72</v>
      </c>
    </row>
    <row r="716" spans="1:17" x14ac:dyDescent="0.35">
      <c r="A716" s="407"/>
      <c r="B716" s="395"/>
      <c r="C716" s="34" t="s">
        <v>79</v>
      </c>
      <c r="D716" s="34" t="s">
        <v>42</v>
      </c>
      <c r="E716" s="97">
        <v>2</v>
      </c>
      <c r="F716" s="100">
        <v>102610</v>
      </c>
      <c r="G716" s="100">
        <v>20522</v>
      </c>
      <c r="H716" s="100">
        <v>0</v>
      </c>
      <c r="I716" s="100">
        <v>0</v>
      </c>
      <c r="J716" s="100">
        <v>18970.5</v>
      </c>
      <c r="K716" s="100">
        <v>0</v>
      </c>
      <c r="L716" s="100">
        <v>0</v>
      </c>
      <c r="M716" s="100">
        <v>0</v>
      </c>
      <c r="N716" s="100">
        <v>0</v>
      </c>
      <c r="O716" s="100">
        <v>0</v>
      </c>
      <c r="P716" s="100">
        <v>11355.41</v>
      </c>
      <c r="Q716" s="100">
        <v>30139.13</v>
      </c>
    </row>
    <row r="717" spans="1:17" ht="48.5" customHeight="1" x14ac:dyDescent="0.35">
      <c r="A717" s="407"/>
      <c r="B717" s="407"/>
      <c r="C717" s="23" t="s">
        <v>478</v>
      </c>
      <c r="D717" s="23" t="s">
        <v>42</v>
      </c>
      <c r="E717" s="43">
        <v>29</v>
      </c>
      <c r="F717" s="44">
        <v>1219313.6499999999</v>
      </c>
      <c r="G717" s="44">
        <v>231867.87</v>
      </c>
      <c r="H717" s="44">
        <v>0</v>
      </c>
      <c r="I717" s="44">
        <v>0</v>
      </c>
      <c r="J717" s="44">
        <v>186688.3</v>
      </c>
      <c r="K717" s="44">
        <v>0</v>
      </c>
      <c r="L717" s="44">
        <v>0</v>
      </c>
      <c r="M717" s="44">
        <v>20562.5</v>
      </c>
      <c r="N717" s="44">
        <v>0</v>
      </c>
      <c r="O717" s="44">
        <v>43687.920000000006</v>
      </c>
      <c r="P717" s="44">
        <v>136096.63</v>
      </c>
      <c r="Q717" s="44">
        <v>353080.78</v>
      </c>
    </row>
    <row r="718" spans="1:17" x14ac:dyDescent="0.35">
      <c r="A718" s="407"/>
      <c r="B718" s="407"/>
      <c r="C718" s="23" t="s">
        <v>103</v>
      </c>
      <c r="D718" s="23" t="s">
        <v>42</v>
      </c>
      <c r="E718" s="43">
        <v>8</v>
      </c>
      <c r="F718" s="44">
        <v>296201.5</v>
      </c>
      <c r="G718" s="44">
        <v>53761.64</v>
      </c>
      <c r="H718" s="44">
        <v>0</v>
      </c>
      <c r="I718" s="44">
        <v>0</v>
      </c>
      <c r="J718" s="44">
        <v>52024.01</v>
      </c>
      <c r="K718" s="44">
        <v>0</v>
      </c>
      <c r="L718" s="44">
        <v>0</v>
      </c>
      <c r="M718" s="44">
        <v>0</v>
      </c>
      <c r="N718" s="44">
        <v>35700</v>
      </c>
      <c r="O718" s="44">
        <v>9125.32</v>
      </c>
      <c r="P718" s="44">
        <v>22793.33</v>
      </c>
      <c r="Q718" s="44">
        <v>79514.95</v>
      </c>
    </row>
    <row r="719" spans="1:17" ht="48.5" customHeight="1" thickBot="1" x14ac:dyDescent="0.4">
      <c r="A719" s="407"/>
      <c r="B719" s="408"/>
      <c r="C719" s="25" t="s">
        <v>479</v>
      </c>
      <c r="D719" s="25" t="s">
        <v>42</v>
      </c>
      <c r="E719" s="45">
        <v>9</v>
      </c>
      <c r="F719" s="46">
        <v>275747.84000000003</v>
      </c>
      <c r="G719" s="46">
        <v>50586.91</v>
      </c>
      <c r="H719" s="46">
        <v>0</v>
      </c>
      <c r="I719" s="46">
        <v>0</v>
      </c>
      <c r="J719" s="46">
        <v>45222.28</v>
      </c>
      <c r="K719" s="46">
        <v>0</v>
      </c>
      <c r="L719" s="46">
        <v>0</v>
      </c>
      <c r="M719" s="46">
        <v>15500</v>
      </c>
      <c r="N719" s="46">
        <v>0</v>
      </c>
      <c r="O719" s="46">
        <v>3301.5</v>
      </c>
      <c r="P719" s="46">
        <v>30152.02</v>
      </c>
      <c r="Q719" s="46">
        <v>75188.25</v>
      </c>
    </row>
    <row r="720" spans="1:17" x14ac:dyDescent="0.35">
      <c r="A720" s="407"/>
      <c r="B720" s="406">
        <v>2023</v>
      </c>
      <c r="C720" s="27" t="s">
        <v>477</v>
      </c>
      <c r="D720" s="27" t="s">
        <v>107</v>
      </c>
      <c r="E720" s="47">
        <v>3</v>
      </c>
      <c r="F720" s="51">
        <v>328566.65999999997</v>
      </c>
      <c r="G720" s="51">
        <v>63928.34</v>
      </c>
      <c r="H720" s="51">
        <v>0</v>
      </c>
      <c r="I720" s="51">
        <v>0</v>
      </c>
      <c r="J720" s="51">
        <v>23565</v>
      </c>
      <c r="K720" s="51">
        <v>0</v>
      </c>
      <c r="L720" s="51">
        <v>0</v>
      </c>
      <c r="M720" s="51">
        <v>0</v>
      </c>
      <c r="N720" s="51">
        <v>0</v>
      </c>
      <c r="O720" s="51">
        <v>9849.74</v>
      </c>
      <c r="P720" s="51">
        <v>0</v>
      </c>
      <c r="Q720" s="51">
        <v>96687.72</v>
      </c>
    </row>
    <row r="721" spans="1:17" x14ac:dyDescent="0.35">
      <c r="A721" s="407"/>
      <c r="B721" s="407"/>
      <c r="C721" s="23" t="s">
        <v>78</v>
      </c>
      <c r="D721" s="23" t="s">
        <v>42</v>
      </c>
      <c r="E721" s="43">
        <v>5</v>
      </c>
      <c r="F721" s="44">
        <v>361037.33</v>
      </c>
      <c r="G721" s="44">
        <v>72242.27</v>
      </c>
      <c r="H721" s="44">
        <v>0</v>
      </c>
      <c r="I721" s="44">
        <v>0</v>
      </c>
      <c r="J721" s="44">
        <v>54479.87</v>
      </c>
      <c r="K721" s="44">
        <v>0</v>
      </c>
      <c r="L721" s="44">
        <v>0</v>
      </c>
      <c r="M721" s="44">
        <v>0</v>
      </c>
      <c r="N721" s="44">
        <v>0</v>
      </c>
      <c r="O721" s="44">
        <v>5456.21</v>
      </c>
      <c r="P721" s="44">
        <v>34339.11</v>
      </c>
      <c r="Q721" s="44">
        <v>102285.64</v>
      </c>
    </row>
    <row r="722" spans="1:17" x14ac:dyDescent="0.35">
      <c r="A722" s="407"/>
      <c r="B722" s="407"/>
      <c r="C722" s="23" t="s">
        <v>79</v>
      </c>
      <c r="D722" s="23" t="s">
        <v>42</v>
      </c>
      <c r="E722" s="43">
        <v>3</v>
      </c>
      <c r="F722" s="44">
        <v>105029.93</v>
      </c>
      <c r="G722" s="44">
        <v>13319.03</v>
      </c>
      <c r="H722" s="44">
        <v>0</v>
      </c>
      <c r="I722" s="44">
        <v>0</v>
      </c>
      <c r="J722" s="44">
        <v>21016.65</v>
      </c>
      <c r="K722" s="44">
        <v>0</v>
      </c>
      <c r="L722" s="44">
        <v>0</v>
      </c>
      <c r="M722" s="44">
        <v>6637.5</v>
      </c>
      <c r="N722" s="44">
        <v>0</v>
      </c>
      <c r="O722" s="44">
        <v>6945.96</v>
      </c>
      <c r="P722" s="44">
        <v>12078.72</v>
      </c>
      <c r="Q722" s="44">
        <v>29743.67</v>
      </c>
    </row>
    <row r="723" spans="1:17" ht="48.5" customHeight="1" x14ac:dyDescent="0.35">
      <c r="A723" s="407"/>
      <c r="B723" s="407"/>
      <c r="C723" s="23" t="s">
        <v>478</v>
      </c>
      <c r="D723" s="23" t="s">
        <v>42</v>
      </c>
      <c r="E723" s="43">
        <v>27</v>
      </c>
      <c r="F723" s="44">
        <v>1428257.49</v>
      </c>
      <c r="G723" s="44">
        <v>261912.63</v>
      </c>
      <c r="H723" s="44">
        <v>0</v>
      </c>
      <c r="I723" s="44">
        <v>0</v>
      </c>
      <c r="J723" s="44">
        <v>223590.23</v>
      </c>
      <c r="K723" s="44">
        <v>0</v>
      </c>
      <c r="L723" s="44">
        <v>0</v>
      </c>
      <c r="M723" s="44">
        <v>41662.5</v>
      </c>
      <c r="N723" s="44">
        <v>35400</v>
      </c>
      <c r="O723" s="44">
        <v>61525.06</v>
      </c>
      <c r="P723" s="44">
        <v>131955.71</v>
      </c>
      <c r="Q723" s="44">
        <v>408173.07</v>
      </c>
    </row>
    <row r="724" spans="1:17" x14ac:dyDescent="0.35">
      <c r="A724" s="407"/>
      <c r="B724" s="407"/>
      <c r="C724" s="23" t="s">
        <v>103</v>
      </c>
      <c r="D724" s="23" t="s">
        <v>42</v>
      </c>
      <c r="E724" s="43">
        <v>8</v>
      </c>
      <c r="F724" s="44">
        <v>368360.33</v>
      </c>
      <c r="G724" s="44">
        <v>59212.33</v>
      </c>
      <c r="H724" s="44">
        <v>0</v>
      </c>
      <c r="I724" s="44">
        <v>0</v>
      </c>
      <c r="J724" s="44">
        <v>65015.519999999997</v>
      </c>
      <c r="K724" s="44">
        <v>0</v>
      </c>
      <c r="L724" s="44">
        <v>0</v>
      </c>
      <c r="M724" s="44">
        <v>29500</v>
      </c>
      <c r="N724" s="44">
        <v>0</v>
      </c>
      <c r="O724" s="44">
        <v>2005.02</v>
      </c>
      <c r="P724" s="44">
        <v>28035.8</v>
      </c>
      <c r="Q724" s="44">
        <v>100945.95</v>
      </c>
    </row>
    <row r="725" spans="1:17" ht="49" customHeight="1" thickBot="1" x14ac:dyDescent="0.4">
      <c r="A725" s="407"/>
      <c r="B725" s="408"/>
      <c r="C725" s="25" t="s">
        <v>479</v>
      </c>
      <c r="D725" s="25" t="s">
        <v>42</v>
      </c>
      <c r="E725" s="45">
        <v>9</v>
      </c>
      <c r="F725" s="46">
        <v>350489.93</v>
      </c>
      <c r="G725" s="46">
        <v>64581.01</v>
      </c>
      <c r="H725" s="46">
        <v>0</v>
      </c>
      <c r="I725" s="46">
        <v>0</v>
      </c>
      <c r="J725" s="46">
        <v>53370.48</v>
      </c>
      <c r="K725" s="46">
        <v>0</v>
      </c>
      <c r="L725" s="46">
        <v>0</v>
      </c>
      <c r="M725" s="46">
        <v>26700</v>
      </c>
      <c r="N725" s="46">
        <v>26700</v>
      </c>
      <c r="O725" s="46">
        <v>12231.06</v>
      </c>
      <c r="P725" s="46">
        <v>31625.37</v>
      </c>
      <c r="Q725" s="46">
        <v>93327.06</v>
      </c>
    </row>
    <row r="726" spans="1:17" x14ac:dyDescent="0.35">
      <c r="A726" s="407"/>
      <c r="B726" s="406">
        <v>2024</v>
      </c>
      <c r="C726" s="27" t="s">
        <v>477</v>
      </c>
      <c r="D726" s="27" t="s">
        <v>107</v>
      </c>
      <c r="E726" s="47">
        <v>3</v>
      </c>
      <c r="F726" s="51">
        <v>362095.34</v>
      </c>
      <c r="G726" s="51">
        <v>71560.460000000006</v>
      </c>
      <c r="H726" s="51">
        <v>0</v>
      </c>
      <c r="I726" s="51">
        <v>0</v>
      </c>
      <c r="J726" s="51">
        <v>25755.1</v>
      </c>
      <c r="K726" s="51">
        <v>0</v>
      </c>
      <c r="L726" s="51">
        <v>0</v>
      </c>
      <c r="M726" s="51">
        <v>8943.75</v>
      </c>
      <c r="N726" s="51">
        <v>0</v>
      </c>
      <c r="O726" s="51">
        <v>108999.25000000001</v>
      </c>
      <c r="P726" s="51">
        <v>0</v>
      </c>
      <c r="Q726" s="51">
        <v>91389.61</v>
      </c>
    </row>
    <row r="727" spans="1:17" x14ac:dyDescent="0.35">
      <c r="A727" s="407"/>
      <c r="B727" s="407"/>
      <c r="C727" s="23" t="s">
        <v>78</v>
      </c>
      <c r="D727" s="23" t="s">
        <v>42</v>
      </c>
      <c r="E727" s="43">
        <v>5</v>
      </c>
      <c r="F727" s="44">
        <v>380176.34</v>
      </c>
      <c r="G727" s="44">
        <v>76035.259999999995</v>
      </c>
      <c r="H727" s="44">
        <v>0</v>
      </c>
      <c r="I727" s="44">
        <v>0</v>
      </c>
      <c r="J727" s="44">
        <v>54351.31</v>
      </c>
      <c r="K727" s="44">
        <v>5605</v>
      </c>
      <c r="L727" s="44">
        <v>0</v>
      </c>
      <c r="M727" s="44">
        <v>24300</v>
      </c>
      <c r="N727" s="44">
        <v>0</v>
      </c>
      <c r="O727" s="44">
        <v>6656.85</v>
      </c>
      <c r="P727" s="44">
        <v>41459.56</v>
      </c>
      <c r="Q727" s="44">
        <v>111311.42</v>
      </c>
    </row>
    <row r="728" spans="1:17" x14ac:dyDescent="0.35">
      <c r="A728" s="407"/>
      <c r="B728" s="395"/>
      <c r="C728" s="34" t="s">
        <v>79</v>
      </c>
      <c r="D728" s="34" t="s">
        <v>42</v>
      </c>
      <c r="E728" s="97">
        <v>2</v>
      </c>
      <c r="F728" s="100">
        <v>120486.45</v>
      </c>
      <c r="G728" s="100">
        <v>13386.33</v>
      </c>
      <c r="H728" s="100">
        <v>0</v>
      </c>
      <c r="I728" s="100">
        <v>0</v>
      </c>
      <c r="J728" s="100">
        <v>23446.32</v>
      </c>
      <c r="K728" s="100">
        <v>2242</v>
      </c>
      <c r="L728" s="100">
        <v>0</v>
      </c>
      <c r="M728" s="100">
        <v>0</v>
      </c>
      <c r="N728" s="100">
        <v>0</v>
      </c>
      <c r="O728" s="100">
        <v>8719.83</v>
      </c>
      <c r="P728" s="100">
        <v>11074.7</v>
      </c>
      <c r="Q728" s="100">
        <v>33512.870000000003</v>
      </c>
    </row>
    <row r="729" spans="1:17" ht="49.5" customHeight="1" x14ac:dyDescent="0.35">
      <c r="A729" s="407"/>
      <c r="B729" s="407"/>
      <c r="C729" s="23" t="s">
        <v>478</v>
      </c>
      <c r="D729" s="23" t="s">
        <v>42</v>
      </c>
      <c r="E729" s="43">
        <v>27</v>
      </c>
      <c r="F729" s="44">
        <v>1474150.86</v>
      </c>
      <c r="G729" s="44">
        <v>267209.94</v>
      </c>
      <c r="H729" s="44">
        <v>0</v>
      </c>
      <c r="I729" s="44">
        <v>0</v>
      </c>
      <c r="J729" s="44">
        <v>195062.89</v>
      </c>
      <c r="K729" s="44">
        <v>29146</v>
      </c>
      <c r="L729" s="44">
        <v>0</v>
      </c>
      <c r="M729" s="44">
        <v>118006.25</v>
      </c>
      <c r="N729" s="44">
        <v>77925</v>
      </c>
      <c r="O729" s="44">
        <v>24312.33</v>
      </c>
      <c r="P729" s="44">
        <v>162669.63</v>
      </c>
      <c r="Q729" s="44">
        <v>420892.44</v>
      </c>
    </row>
    <row r="730" spans="1:17" x14ac:dyDescent="0.35">
      <c r="A730" s="407"/>
      <c r="B730" s="407"/>
      <c r="C730" s="23" t="s">
        <v>103</v>
      </c>
      <c r="D730" s="23" t="s">
        <v>42</v>
      </c>
      <c r="E730" s="43">
        <v>7</v>
      </c>
      <c r="F730" s="44">
        <v>377755.32</v>
      </c>
      <c r="G730" s="44">
        <v>62143.64</v>
      </c>
      <c r="H730" s="44">
        <v>0</v>
      </c>
      <c r="I730" s="44">
        <v>0</v>
      </c>
      <c r="J730" s="44">
        <v>59849.279999999999</v>
      </c>
      <c r="K730" s="44">
        <v>7847</v>
      </c>
      <c r="L730" s="44">
        <v>0</v>
      </c>
      <c r="M730" s="44">
        <v>0</v>
      </c>
      <c r="N730" s="44">
        <v>0</v>
      </c>
      <c r="O730" s="44">
        <v>8948.3700000000008</v>
      </c>
      <c r="P730" s="44">
        <v>37908.120000000003</v>
      </c>
      <c r="Q730" s="44">
        <v>107136.86</v>
      </c>
    </row>
    <row r="731" spans="1:17" ht="45.5" customHeight="1" thickBot="1" x14ac:dyDescent="0.4">
      <c r="A731" s="407"/>
      <c r="B731" s="408"/>
      <c r="C731" s="25" t="s">
        <v>479</v>
      </c>
      <c r="D731" s="25" t="s">
        <v>42</v>
      </c>
      <c r="E731" s="45">
        <v>10</v>
      </c>
      <c r="F731" s="46">
        <v>372192.2</v>
      </c>
      <c r="G731" s="46">
        <v>68098.78</v>
      </c>
      <c r="H731" s="46">
        <v>0</v>
      </c>
      <c r="I731" s="46">
        <v>0</v>
      </c>
      <c r="J731" s="46">
        <v>52162.42</v>
      </c>
      <c r="K731" s="46">
        <v>10089</v>
      </c>
      <c r="L731" s="46">
        <v>0</v>
      </c>
      <c r="M731" s="46">
        <v>28350</v>
      </c>
      <c r="N731" s="46">
        <v>57825</v>
      </c>
      <c r="O731" s="46">
        <v>17098.39</v>
      </c>
      <c r="P731" s="46">
        <v>39893.300000000003</v>
      </c>
      <c r="Q731" s="46">
        <v>98157.3</v>
      </c>
    </row>
    <row r="732" spans="1:17" x14ac:dyDescent="0.35">
      <c r="A732" s="407"/>
      <c r="B732" s="407">
        <v>2025</v>
      </c>
      <c r="C732" s="29" t="s">
        <v>477</v>
      </c>
      <c r="D732" s="29" t="s">
        <v>107</v>
      </c>
      <c r="E732" s="52">
        <v>3</v>
      </c>
      <c r="F732" s="53">
        <v>510828.79999999999</v>
      </c>
      <c r="G732" s="53">
        <v>102201.76</v>
      </c>
      <c r="H732" s="53">
        <v>0</v>
      </c>
      <c r="I732" s="53">
        <v>32257.14</v>
      </c>
      <c r="J732" s="53">
        <v>115580.62</v>
      </c>
      <c r="K732" s="53">
        <v>0</v>
      </c>
      <c r="L732" s="53">
        <v>0</v>
      </c>
      <c r="M732" s="53">
        <v>21240</v>
      </c>
      <c r="N732" s="53">
        <v>0</v>
      </c>
      <c r="O732" s="53">
        <v>127552.66000000002</v>
      </c>
      <c r="P732" s="53">
        <v>9754.23</v>
      </c>
      <c r="Q732" s="53">
        <v>172974.03</v>
      </c>
    </row>
    <row r="733" spans="1:17" x14ac:dyDescent="0.35">
      <c r="A733" s="407"/>
      <c r="B733" s="407"/>
      <c r="C733" s="23" t="s">
        <v>78</v>
      </c>
      <c r="D733" s="23" t="s">
        <v>42</v>
      </c>
      <c r="E733" s="43">
        <v>5</v>
      </c>
      <c r="F733" s="44">
        <v>436790.4</v>
      </c>
      <c r="G733" s="44">
        <v>87430.07</v>
      </c>
      <c r="H733" s="44">
        <v>0</v>
      </c>
      <c r="I733" s="44">
        <v>21489.03</v>
      </c>
      <c r="J733" s="44">
        <v>118642.43</v>
      </c>
      <c r="K733" s="44">
        <v>0</v>
      </c>
      <c r="L733" s="44">
        <v>0</v>
      </c>
      <c r="M733" s="44">
        <v>0</v>
      </c>
      <c r="N733" s="44">
        <v>0</v>
      </c>
      <c r="O733" s="44">
        <v>8890.9259999999995</v>
      </c>
      <c r="P733" s="44">
        <v>39394.1</v>
      </c>
      <c r="Q733" s="44">
        <v>140720.1</v>
      </c>
    </row>
    <row r="734" spans="1:17" x14ac:dyDescent="0.35">
      <c r="A734" s="407"/>
      <c r="B734" s="407"/>
      <c r="C734" s="23" t="s">
        <v>79</v>
      </c>
      <c r="D734" s="23" t="s">
        <v>42</v>
      </c>
      <c r="E734" s="43">
        <v>3</v>
      </c>
      <c r="F734" s="44">
        <v>141305.20000000001</v>
      </c>
      <c r="G734" s="44">
        <v>14485.84</v>
      </c>
      <c r="H734" s="44">
        <v>0</v>
      </c>
      <c r="I734" s="44">
        <v>0</v>
      </c>
      <c r="J734" s="44">
        <v>46328.26</v>
      </c>
      <c r="K734" s="44">
        <v>0</v>
      </c>
      <c r="L734" s="44">
        <v>0</v>
      </c>
      <c r="M734" s="44">
        <v>7050</v>
      </c>
      <c r="N734" s="44">
        <v>0</v>
      </c>
      <c r="O734" s="44">
        <v>6482.14</v>
      </c>
      <c r="P734" s="44">
        <v>17919.509999999998</v>
      </c>
      <c r="Q734" s="44">
        <v>43215.62</v>
      </c>
    </row>
    <row r="735" spans="1:17" ht="48" customHeight="1" x14ac:dyDescent="0.35">
      <c r="A735" s="407"/>
      <c r="B735" s="407"/>
      <c r="C735" s="23" t="s">
        <v>478</v>
      </c>
      <c r="D735" s="23" t="s">
        <v>42</v>
      </c>
      <c r="E735" s="43">
        <v>27</v>
      </c>
      <c r="F735" s="44">
        <v>1698933.89</v>
      </c>
      <c r="G735" s="44">
        <v>303972.77</v>
      </c>
      <c r="H735" s="44">
        <v>0</v>
      </c>
      <c r="I735" s="44">
        <v>22346.58</v>
      </c>
      <c r="J735" s="44">
        <v>384654.01</v>
      </c>
      <c r="K735" s="44">
        <v>0</v>
      </c>
      <c r="L735" s="44">
        <v>0</v>
      </c>
      <c r="M735" s="44">
        <v>22447.5</v>
      </c>
      <c r="N735" s="44">
        <v>44790</v>
      </c>
      <c r="O735" s="44">
        <v>66265.62</v>
      </c>
      <c r="P735" s="44">
        <v>147708.84</v>
      </c>
      <c r="Q735" s="44">
        <v>504550.52</v>
      </c>
    </row>
    <row r="736" spans="1:17" x14ac:dyDescent="0.35">
      <c r="A736" s="407"/>
      <c r="B736" s="407"/>
      <c r="C736" s="23" t="s">
        <v>103</v>
      </c>
      <c r="D736" s="23" t="s">
        <v>42</v>
      </c>
      <c r="E736" s="43">
        <v>7</v>
      </c>
      <c r="F736" s="44">
        <v>484245.6</v>
      </c>
      <c r="G736" s="44">
        <v>74869.179999999993</v>
      </c>
      <c r="H736" s="44">
        <v>0</v>
      </c>
      <c r="I736" s="44">
        <v>0</v>
      </c>
      <c r="J736" s="44">
        <v>128464.13</v>
      </c>
      <c r="K736" s="44">
        <v>0</v>
      </c>
      <c r="L736" s="44">
        <v>0</v>
      </c>
      <c r="M736" s="44">
        <v>0</v>
      </c>
      <c r="N736" s="44">
        <v>0</v>
      </c>
      <c r="O736" s="44">
        <v>0</v>
      </c>
      <c r="P736" s="44">
        <v>37931.17</v>
      </c>
      <c r="Q736" s="44">
        <v>142490.18</v>
      </c>
    </row>
    <row r="737" spans="1:17" ht="49" customHeight="1" thickBot="1" x14ac:dyDescent="0.4">
      <c r="A737" s="408"/>
      <c r="B737" s="408"/>
      <c r="C737" s="25" t="s">
        <v>479</v>
      </c>
      <c r="D737" s="25" t="s">
        <v>42</v>
      </c>
      <c r="E737" s="45">
        <v>9</v>
      </c>
      <c r="F737" s="46">
        <v>427656.02</v>
      </c>
      <c r="G737" s="46">
        <v>76143.289999999994</v>
      </c>
      <c r="H737" s="46">
        <v>0</v>
      </c>
      <c r="I737" s="46">
        <v>0</v>
      </c>
      <c r="J737" s="46">
        <v>89525.59</v>
      </c>
      <c r="K737" s="46">
        <v>0</v>
      </c>
      <c r="L737" s="46">
        <v>0</v>
      </c>
      <c r="M737" s="46">
        <v>18090</v>
      </c>
      <c r="N737" s="46">
        <v>0</v>
      </c>
      <c r="O737" s="46">
        <v>19344.41</v>
      </c>
      <c r="P737" s="46">
        <v>37894.07</v>
      </c>
      <c r="Q737" s="46">
        <v>115224.78</v>
      </c>
    </row>
    <row r="738" spans="1:17" x14ac:dyDescent="0.35">
      <c r="A738" s="406" t="s">
        <v>140</v>
      </c>
      <c r="B738" s="437">
        <v>2020</v>
      </c>
      <c r="C738" s="261" t="s">
        <v>76</v>
      </c>
      <c r="D738" s="262" t="s">
        <v>141</v>
      </c>
      <c r="E738" s="229">
        <v>3</v>
      </c>
      <c r="F738" s="263">
        <v>250800</v>
      </c>
      <c r="G738" s="263">
        <v>50160</v>
      </c>
      <c r="H738" s="263"/>
      <c r="I738" s="263"/>
      <c r="J738" s="263">
        <v>14774.22</v>
      </c>
      <c r="K738" s="263"/>
      <c r="L738" s="263">
        <v>17550</v>
      </c>
      <c r="M738" s="263">
        <v>12525</v>
      </c>
      <c r="N738" s="263"/>
      <c r="O738" s="263"/>
      <c r="P738" s="263">
        <v>0</v>
      </c>
      <c r="Q738" s="440">
        <v>884065.36</v>
      </c>
    </row>
    <row r="739" spans="1:17" ht="27.5" customHeight="1" x14ac:dyDescent="0.35">
      <c r="A739" s="407"/>
      <c r="B739" s="438"/>
      <c r="C739" s="149" t="s">
        <v>87</v>
      </c>
      <c r="D739" s="264" t="s">
        <v>141</v>
      </c>
      <c r="E739" s="172">
        <v>23</v>
      </c>
      <c r="F739" s="265">
        <v>1034880</v>
      </c>
      <c r="G739" s="265">
        <v>191269</v>
      </c>
      <c r="H739" s="265"/>
      <c r="I739" s="265"/>
      <c r="J739" s="265">
        <v>107951.85</v>
      </c>
      <c r="K739" s="265"/>
      <c r="L739" s="265"/>
      <c r="M739" s="265">
        <v>77420.37</v>
      </c>
      <c r="N739" s="265"/>
      <c r="O739" s="265"/>
      <c r="P739" s="265">
        <v>107064.11</v>
      </c>
      <c r="Q739" s="441"/>
    </row>
    <row r="740" spans="1:17" x14ac:dyDescent="0.35">
      <c r="A740" s="407"/>
      <c r="B740" s="438"/>
      <c r="C740" s="149" t="s">
        <v>80</v>
      </c>
      <c r="D740" s="264" t="s">
        <v>141</v>
      </c>
      <c r="E740" s="172">
        <v>18</v>
      </c>
      <c r="F740" s="265">
        <v>670050</v>
      </c>
      <c r="G740" s="265">
        <v>85458</v>
      </c>
      <c r="H740" s="265"/>
      <c r="I740" s="265"/>
      <c r="J740" s="265">
        <v>68269.740000000005</v>
      </c>
      <c r="K740" s="265"/>
      <c r="L740" s="265"/>
      <c r="M740" s="265"/>
      <c r="N740" s="265"/>
      <c r="O740" s="265"/>
      <c r="P740" s="265">
        <v>62483.57</v>
      </c>
      <c r="Q740" s="441"/>
    </row>
    <row r="741" spans="1:17" x14ac:dyDescent="0.35">
      <c r="A741" s="407"/>
      <c r="B741" s="438"/>
      <c r="C741" s="149" t="s">
        <v>142</v>
      </c>
      <c r="D741" s="264" t="s">
        <v>141</v>
      </c>
      <c r="E741" s="172">
        <v>27</v>
      </c>
      <c r="F741" s="265">
        <v>1004500</v>
      </c>
      <c r="G741" s="265">
        <v>135350</v>
      </c>
      <c r="H741" s="265"/>
      <c r="I741" s="265"/>
      <c r="J741" s="265">
        <v>107093.88</v>
      </c>
      <c r="K741" s="265"/>
      <c r="L741" s="265"/>
      <c r="M741" s="265">
        <v>19039.57</v>
      </c>
      <c r="N741" s="265">
        <v>31412.400000000001</v>
      </c>
      <c r="O741" s="265"/>
      <c r="P741" s="265">
        <v>99909.55</v>
      </c>
      <c r="Q741" s="441"/>
    </row>
    <row r="742" spans="1:17" ht="15" thickBot="1" x14ac:dyDescent="0.4">
      <c r="A742" s="407"/>
      <c r="B742" s="439"/>
      <c r="C742" s="155" t="s">
        <v>51</v>
      </c>
      <c r="D742" s="266" t="s">
        <v>141</v>
      </c>
      <c r="E742" s="226">
        <v>15</v>
      </c>
      <c r="F742" s="267">
        <v>505200</v>
      </c>
      <c r="G742" s="267">
        <v>96090</v>
      </c>
      <c r="H742" s="267"/>
      <c r="I742" s="267"/>
      <c r="J742" s="267">
        <v>55127.18</v>
      </c>
      <c r="K742" s="267"/>
      <c r="L742" s="267"/>
      <c r="M742" s="267">
        <v>31464.639999999999</v>
      </c>
      <c r="N742" s="267">
        <v>26959.02</v>
      </c>
      <c r="O742" s="267"/>
      <c r="P742" s="267">
        <v>55458.47</v>
      </c>
      <c r="Q742" s="443"/>
    </row>
    <row r="743" spans="1:17" x14ac:dyDescent="0.35">
      <c r="A743" s="407"/>
      <c r="B743" s="437">
        <v>2021</v>
      </c>
      <c r="C743" s="261" t="s">
        <v>76</v>
      </c>
      <c r="D743" s="262" t="s">
        <v>141</v>
      </c>
      <c r="E743" s="229">
        <v>3</v>
      </c>
      <c r="F743" s="263">
        <v>255600</v>
      </c>
      <c r="G743" s="263">
        <v>51120</v>
      </c>
      <c r="H743" s="263"/>
      <c r="I743" s="263"/>
      <c r="J743" s="263">
        <v>17503.080000000002</v>
      </c>
      <c r="K743" s="263"/>
      <c r="L743" s="263">
        <v>77350</v>
      </c>
      <c r="M743" s="263"/>
      <c r="N743" s="263"/>
      <c r="O743" s="263"/>
      <c r="P743" s="263">
        <v>0</v>
      </c>
      <c r="Q743" s="440">
        <v>925317.19</v>
      </c>
    </row>
    <row r="744" spans="1:17" ht="25.5" customHeight="1" x14ac:dyDescent="0.35">
      <c r="A744" s="407"/>
      <c r="B744" s="438"/>
      <c r="C744" s="149" t="s">
        <v>87</v>
      </c>
      <c r="D744" s="264" t="s">
        <v>141</v>
      </c>
      <c r="E744" s="172">
        <v>23</v>
      </c>
      <c r="F744" s="265">
        <v>1061910</v>
      </c>
      <c r="G744" s="265">
        <v>202050</v>
      </c>
      <c r="H744" s="265"/>
      <c r="I744" s="265"/>
      <c r="J744" s="265">
        <v>120549.05</v>
      </c>
      <c r="K744" s="265"/>
      <c r="L744" s="265"/>
      <c r="M744" s="265">
        <v>95655.8</v>
      </c>
      <c r="N744" s="265">
        <v>40905</v>
      </c>
      <c r="O744" s="265"/>
      <c r="P744" s="265">
        <v>110173.84</v>
      </c>
      <c r="Q744" s="441"/>
    </row>
    <row r="745" spans="1:17" x14ac:dyDescent="0.35">
      <c r="A745" s="407"/>
      <c r="B745" s="438"/>
      <c r="C745" s="149" t="s">
        <v>80</v>
      </c>
      <c r="D745" s="264" t="s">
        <v>141</v>
      </c>
      <c r="E745" s="172">
        <v>19</v>
      </c>
      <c r="F745" s="265">
        <v>750300</v>
      </c>
      <c r="G745" s="265">
        <v>94524</v>
      </c>
      <c r="H745" s="265"/>
      <c r="I745" s="265"/>
      <c r="J745" s="265">
        <v>91884.65</v>
      </c>
      <c r="K745" s="265"/>
      <c r="L745" s="265"/>
      <c r="M745" s="265"/>
      <c r="N745" s="265"/>
      <c r="O745" s="265"/>
      <c r="P745" s="265">
        <v>76224.820000000007</v>
      </c>
      <c r="Q745" s="441"/>
    </row>
    <row r="746" spans="1:17" x14ac:dyDescent="0.35">
      <c r="A746" s="407"/>
      <c r="B746" s="438"/>
      <c r="C746" s="149" t="s">
        <v>142</v>
      </c>
      <c r="D746" s="264" t="s">
        <v>141</v>
      </c>
      <c r="E746" s="172">
        <v>24</v>
      </c>
      <c r="F746" s="265">
        <v>922200</v>
      </c>
      <c r="G746" s="265">
        <v>132864</v>
      </c>
      <c r="H746" s="265"/>
      <c r="I746" s="265"/>
      <c r="J746" s="265">
        <v>111664.49</v>
      </c>
      <c r="K746" s="265"/>
      <c r="L746" s="265"/>
      <c r="M746" s="265"/>
      <c r="N746" s="265"/>
      <c r="O746" s="265"/>
      <c r="P746" s="265">
        <v>91969.65</v>
      </c>
      <c r="Q746" s="441"/>
    </row>
    <row r="747" spans="1:17" ht="15" thickBot="1" x14ac:dyDescent="0.4">
      <c r="A747" s="407"/>
      <c r="B747" s="439"/>
      <c r="C747" s="155" t="s">
        <v>51</v>
      </c>
      <c r="D747" s="266" t="s">
        <v>141</v>
      </c>
      <c r="E747" s="226">
        <v>15</v>
      </c>
      <c r="F747" s="267">
        <v>525900</v>
      </c>
      <c r="G747" s="267">
        <v>100224</v>
      </c>
      <c r="H747" s="267"/>
      <c r="I747" s="267"/>
      <c r="J747" s="267">
        <v>19163.060000000001</v>
      </c>
      <c r="K747" s="267"/>
      <c r="L747" s="267"/>
      <c r="M747" s="267">
        <v>4356.33</v>
      </c>
      <c r="N747" s="267"/>
      <c r="O747" s="267"/>
      <c r="P747" s="267">
        <v>59061.599999999999</v>
      </c>
      <c r="Q747" s="443"/>
    </row>
    <row r="748" spans="1:17" ht="13.5" customHeight="1" x14ac:dyDescent="0.35">
      <c r="A748" s="407"/>
      <c r="B748" s="437">
        <v>2022</v>
      </c>
      <c r="C748" s="261" t="s">
        <v>76</v>
      </c>
      <c r="D748" s="262" t="s">
        <v>141</v>
      </c>
      <c r="E748" s="229">
        <v>3</v>
      </c>
      <c r="F748" s="269">
        <v>340800</v>
      </c>
      <c r="G748" s="270">
        <v>68160</v>
      </c>
      <c r="H748" s="263"/>
      <c r="I748" s="263"/>
      <c r="J748" s="263">
        <v>18468.82</v>
      </c>
      <c r="K748" s="263"/>
      <c r="L748" s="263">
        <v>78600</v>
      </c>
      <c r="M748" s="263">
        <v>23761.02</v>
      </c>
      <c r="N748" s="263"/>
      <c r="O748" s="263"/>
      <c r="P748" s="263">
        <v>0</v>
      </c>
      <c r="Q748" s="440">
        <v>1237906.1599999999</v>
      </c>
    </row>
    <row r="749" spans="1:17" ht="29.5" customHeight="1" x14ac:dyDescent="0.35">
      <c r="A749" s="407"/>
      <c r="B749" s="438"/>
      <c r="C749" s="149" t="s">
        <v>87</v>
      </c>
      <c r="D749" s="264" t="s">
        <v>141</v>
      </c>
      <c r="E749" s="172">
        <v>22</v>
      </c>
      <c r="F749" s="265">
        <v>1342360</v>
      </c>
      <c r="G749" s="265">
        <v>256097</v>
      </c>
      <c r="H749" s="265"/>
      <c r="I749" s="265"/>
      <c r="J749" s="265">
        <v>156680.81</v>
      </c>
      <c r="K749" s="265"/>
      <c r="L749" s="265"/>
      <c r="M749" s="271">
        <v>16687.5</v>
      </c>
      <c r="N749" s="271">
        <v>84750</v>
      </c>
      <c r="O749" s="265"/>
      <c r="P749" s="265">
        <v>142581.29</v>
      </c>
      <c r="Q749" s="441"/>
    </row>
    <row r="750" spans="1:17" x14ac:dyDescent="0.35">
      <c r="A750" s="407"/>
      <c r="B750" s="438"/>
      <c r="C750" s="149" t="s">
        <v>80</v>
      </c>
      <c r="D750" s="264" t="s">
        <v>141</v>
      </c>
      <c r="E750" s="172">
        <v>20</v>
      </c>
      <c r="F750" s="271">
        <v>1065470</v>
      </c>
      <c r="G750" s="272">
        <v>140182</v>
      </c>
      <c r="H750" s="265"/>
      <c r="I750" s="265"/>
      <c r="J750" s="265">
        <v>153383.57</v>
      </c>
      <c r="K750" s="265"/>
      <c r="L750" s="265"/>
      <c r="M750" s="271">
        <v>5716.55</v>
      </c>
      <c r="N750" s="265"/>
      <c r="O750" s="265"/>
      <c r="P750" s="265">
        <v>111617.71</v>
      </c>
      <c r="Q750" s="441"/>
    </row>
    <row r="751" spans="1:17" x14ac:dyDescent="0.35">
      <c r="A751" s="407"/>
      <c r="B751" s="438"/>
      <c r="C751" s="149" t="s">
        <v>142</v>
      </c>
      <c r="D751" s="264" t="s">
        <v>141</v>
      </c>
      <c r="E751" s="172">
        <v>21</v>
      </c>
      <c r="F751" s="271">
        <v>1086800</v>
      </c>
      <c r="G751" s="272">
        <v>166638</v>
      </c>
      <c r="H751" s="265"/>
      <c r="I751" s="265"/>
      <c r="J751" s="265">
        <v>136705.97</v>
      </c>
      <c r="K751" s="265"/>
      <c r="L751" s="265"/>
      <c r="M751" s="271">
        <v>13809.06</v>
      </c>
      <c r="N751" s="265"/>
      <c r="O751" s="265"/>
      <c r="P751" s="265">
        <v>110918.85</v>
      </c>
      <c r="Q751" s="441"/>
    </row>
    <row r="752" spans="1:17" ht="15" thickBot="1" x14ac:dyDescent="0.4">
      <c r="A752" s="407"/>
      <c r="B752" s="439"/>
      <c r="C752" s="155" t="s">
        <v>51</v>
      </c>
      <c r="D752" s="266" t="s">
        <v>141</v>
      </c>
      <c r="E752" s="226">
        <v>16</v>
      </c>
      <c r="F752" s="273">
        <v>602215</v>
      </c>
      <c r="G752" s="273">
        <v>110555</v>
      </c>
      <c r="H752" s="267"/>
      <c r="I752" s="267"/>
      <c r="J752" s="267">
        <v>77228.39</v>
      </c>
      <c r="K752" s="267"/>
      <c r="L752" s="267"/>
      <c r="M752" s="267">
        <v>70915.259999999995</v>
      </c>
      <c r="N752" s="267">
        <v>72006.539999999994</v>
      </c>
      <c r="O752" s="267"/>
      <c r="P752" s="267">
        <v>72788.28</v>
      </c>
      <c r="Q752" s="443"/>
    </row>
    <row r="753" spans="1:17" x14ac:dyDescent="0.35">
      <c r="A753" s="407"/>
      <c r="B753" s="437">
        <v>2023</v>
      </c>
      <c r="C753" s="261" t="s">
        <v>76</v>
      </c>
      <c r="D753" s="262" t="s">
        <v>141</v>
      </c>
      <c r="E753" s="229">
        <v>3</v>
      </c>
      <c r="F753" s="263">
        <v>368400</v>
      </c>
      <c r="G753" s="263">
        <v>73680</v>
      </c>
      <c r="H753" s="263"/>
      <c r="I753" s="263"/>
      <c r="J753" s="263">
        <v>20940.330000000002</v>
      </c>
      <c r="K753" s="263"/>
      <c r="L753" s="263">
        <v>100250</v>
      </c>
      <c r="M753" s="263"/>
      <c r="N753" s="263"/>
      <c r="O753" s="263"/>
      <c r="P753" s="263">
        <v>0</v>
      </c>
      <c r="Q753" s="440">
        <v>1378961.15</v>
      </c>
    </row>
    <row r="754" spans="1:17" ht="30.5" customHeight="1" x14ac:dyDescent="0.35">
      <c r="A754" s="407"/>
      <c r="B754" s="438"/>
      <c r="C754" s="149" t="s">
        <v>87</v>
      </c>
      <c r="D754" s="264" t="s">
        <v>141</v>
      </c>
      <c r="E754" s="172">
        <v>22</v>
      </c>
      <c r="F754" s="265">
        <v>1482600</v>
      </c>
      <c r="G754" s="265">
        <v>279558</v>
      </c>
      <c r="H754" s="265"/>
      <c r="I754" s="265"/>
      <c r="J754" s="265">
        <v>194855.57</v>
      </c>
      <c r="K754" s="265"/>
      <c r="L754" s="265"/>
      <c r="M754" s="265">
        <v>64997.5</v>
      </c>
      <c r="N754" s="265"/>
      <c r="O754" s="265"/>
      <c r="P754" s="265">
        <v>170076.2</v>
      </c>
      <c r="Q754" s="441"/>
    </row>
    <row r="755" spans="1:17" x14ac:dyDescent="0.35">
      <c r="A755" s="407"/>
      <c r="B755" s="398"/>
      <c r="C755" s="325" t="s">
        <v>88</v>
      </c>
      <c r="D755" s="326" t="s">
        <v>141</v>
      </c>
      <c r="E755" s="1">
        <v>2</v>
      </c>
      <c r="F755" s="2">
        <v>144600</v>
      </c>
      <c r="G755" s="2">
        <v>28920</v>
      </c>
      <c r="H755" s="2"/>
      <c r="I755" s="2"/>
      <c r="J755" s="2">
        <v>20473.169999999998</v>
      </c>
      <c r="K755" s="2"/>
      <c r="L755" s="2"/>
      <c r="M755" s="2">
        <v>7812.5</v>
      </c>
      <c r="N755" s="2"/>
      <c r="O755" s="2"/>
      <c r="P755" s="2">
        <v>16663.34</v>
      </c>
      <c r="Q755" s="442"/>
    </row>
    <row r="756" spans="1:17" x14ac:dyDescent="0.35">
      <c r="A756" s="407"/>
      <c r="B756" s="438"/>
      <c r="C756" s="149" t="s">
        <v>80</v>
      </c>
      <c r="D756" s="264" t="s">
        <v>141</v>
      </c>
      <c r="E756" s="172">
        <v>16</v>
      </c>
      <c r="F756" s="265">
        <v>990600</v>
      </c>
      <c r="G756" s="265">
        <v>137112</v>
      </c>
      <c r="H756" s="265"/>
      <c r="I756" s="265"/>
      <c r="J756" s="265">
        <v>139765.23000000001</v>
      </c>
      <c r="K756" s="265"/>
      <c r="L756" s="265"/>
      <c r="M756" s="265">
        <v>18220.84</v>
      </c>
      <c r="N756" s="265"/>
      <c r="O756" s="265"/>
      <c r="P756" s="265">
        <v>105642.78</v>
      </c>
      <c r="Q756" s="441"/>
    </row>
    <row r="757" spans="1:17" x14ac:dyDescent="0.35">
      <c r="A757" s="407"/>
      <c r="B757" s="438"/>
      <c r="C757" s="149" t="s">
        <v>142</v>
      </c>
      <c r="D757" s="264" t="s">
        <v>141</v>
      </c>
      <c r="E757" s="172">
        <v>23</v>
      </c>
      <c r="F757" s="265">
        <v>1273100</v>
      </c>
      <c r="G757" s="265">
        <v>180538</v>
      </c>
      <c r="H757" s="265"/>
      <c r="I757" s="265"/>
      <c r="J757" s="265">
        <v>170589.48</v>
      </c>
      <c r="K757" s="265"/>
      <c r="L757" s="265"/>
      <c r="M757" s="265">
        <v>83009.399999999994</v>
      </c>
      <c r="N757" s="265">
        <v>52328</v>
      </c>
      <c r="O757" s="265"/>
      <c r="P757" s="265">
        <v>125977.91</v>
      </c>
      <c r="Q757" s="441"/>
    </row>
    <row r="758" spans="1:17" ht="15" thickBot="1" x14ac:dyDescent="0.4">
      <c r="A758" s="407"/>
      <c r="B758" s="439"/>
      <c r="C758" s="155" t="s">
        <v>51</v>
      </c>
      <c r="D758" s="266" t="s">
        <v>141</v>
      </c>
      <c r="E758" s="226">
        <v>15</v>
      </c>
      <c r="F758" s="267">
        <v>759900</v>
      </c>
      <c r="G758" s="267">
        <v>139068</v>
      </c>
      <c r="H758" s="267"/>
      <c r="I758" s="267"/>
      <c r="J758" s="267">
        <v>83988.44</v>
      </c>
      <c r="K758" s="267"/>
      <c r="L758" s="267"/>
      <c r="M758" s="267">
        <v>19680</v>
      </c>
      <c r="N758" s="267"/>
      <c r="O758" s="267"/>
      <c r="P758" s="267">
        <v>70102.23</v>
      </c>
      <c r="Q758" s="443"/>
    </row>
    <row r="759" spans="1:17" x14ac:dyDescent="0.35">
      <c r="A759" s="407"/>
      <c r="B759" s="437">
        <v>2024</v>
      </c>
      <c r="C759" s="261" t="s">
        <v>76</v>
      </c>
      <c r="D759" s="262" t="s">
        <v>141</v>
      </c>
      <c r="E759" s="229">
        <v>3</v>
      </c>
      <c r="F759" s="263">
        <v>432000</v>
      </c>
      <c r="G759" s="263">
        <v>86400</v>
      </c>
      <c r="H759" s="263"/>
      <c r="I759" s="263"/>
      <c r="J759" s="263">
        <v>12205.5</v>
      </c>
      <c r="K759" s="263">
        <v>26400</v>
      </c>
      <c r="L759" s="263">
        <v>113324</v>
      </c>
      <c r="M759" s="263">
        <v>17560</v>
      </c>
      <c r="N759" s="263"/>
      <c r="O759" s="263"/>
      <c r="P759" s="263">
        <v>0</v>
      </c>
      <c r="Q759" s="440">
        <v>1549931.67</v>
      </c>
    </row>
    <row r="760" spans="1:17" ht="27.5" customHeight="1" x14ac:dyDescent="0.35">
      <c r="A760" s="407"/>
      <c r="B760" s="438"/>
      <c r="C760" s="149" t="s">
        <v>87</v>
      </c>
      <c r="D760" s="264" t="s">
        <v>141</v>
      </c>
      <c r="E760" s="172">
        <v>22</v>
      </c>
      <c r="F760" s="265">
        <v>1811400</v>
      </c>
      <c r="G760" s="265">
        <v>343256</v>
      </c>
      <c r="H760" s="265"/>
      <c r="I760" s="265"/>
      <c r="J760" s="265">
        <v>154176.42000000001</v>
      </c>
      <c r="K760" s="265">
        <v>52800</v>
      </c>
      <c r="L760" s="265"/>
      <c r="M760" s="265">
        <v>39987.5</v>
      </c>
      <c r="N760" s="265"/>
      <c r="O760" s="265"/>
      <c r="P760" s="265">
        <v>192076.31</v>
      </c>
      <c r="Q760" s="441"/>
    </row>
    <row r="761" spans="1:17" x14ac:dyDescent="0.35">
      <c r="A761" s="407"/>
      <c r="B761" s="398"/>
      <c r="C761" s="325" t="s">
        <v>88</v>
      </c>
      <c r="D761" s="326" t="s">
        <v>141</v>
      </c>
      <c r="E761" s="1">
        <v>2</v>
      </c>
      <c r="F761" s="2">
        <v>177840</v>
      </c>
      <c r="G761" s="2">
        <v>35568</v>
      </c>
      <c r="H761" s="2"/>
      <c r="I761" s="2"/>
      <c r="J761" s="2">
        <v>8211</v>
      </c>
      <c r="K761" s="2"/>
      <c r="L761" s="2"/>
      <c r="M761" s="2"/>
      <c r="N761" s="2"/>
      <c r="O761" s="2"/>
      <c r="P761" s="2">
        <v>19074.740000000002</v>
      </c>
      <c r="Q761" s="442"/>
    </row>
    <row r="762" spans="1:17" x14ac:dyDescent="0.35">
      <c r="A762" s="407"/>
      <c r="B762" s="438"/>
      <c r="C762" s="149" t="s">
        <v>80</v>
      </c>
      <c r="D762" s="264" t="s">
        <v>141</v>
      </c>
      <c r="E762" s="172">
        <v>17</v>
      </c>
      <c r="F762" s="265">
        <v>1196220</v>
      </c>
      <c r="G762" s="265">
        <v>157289</v>
      </c>
      <c r="H762" s="265"/>
      <c r="I762" s="265"/>
      <c r="J762" s="265">
        <v>104640.59</v>
      </c>
      <c r="K762" s="265"/>
      <c r="L762" s="265"/>
      <c r="M762" s="265">
        <v>5925</v>
      </c>
      <c r="N762" s="265">
        <v>52800</v>
      </c>
      <c r="O762" s="265"/>
      <c r="P762" s="265">
        <v>115829.55</v>
      </c>
      <c r="Q762" s="441"/>
    </row>
    <row r="763" spans="1:17" x14ac:dyDescent="0.35">
      <c r="A763" s="407"/>
      <c r="B763" s="438"/>
      <c r="C763" s="149" t="s">
        <v>142</v>
      </c>
      <c r="D763" s="264" t="s">
        <v>141</v>
      </c>
      <c r="E763" s="172">
        <v>21</v>
      </c>
      <c r="F763" s="265">
        <v>1450560</v>
      </c>
      <c r="G763" s="265">
        <v>221966</v>
      </c>
      <c r="H763" s="265"/>
      <c r="I763" s="265"/>
      <c r="J763" s="265">
        <v>124142.68</v>
      </c>
      <c r="K763" s="265"/>
      <c r="L763" s="265"/>
      <c r="M763" s="265">
        <v>82576.59</v>
      </c>
      <c r="N763" s="265">
        <v>88309.02</v>
      </c>
      <c r="O763" s="265"/>
      <c r="P763" s="265">
        <v>131726.32</v>
      </c>
      <c r="Q763" s="441"/>
    </row>
    <row r="764" spans="1:17" ht="15" thickBot="1" x14ac:dyDescent="0.4">
      <c r="A764" s="407"/>
      <c r="B764" s="439"/>
      <c r="C764" s="155" t="s">
        <v>51</v>
      </c>
      <c r="D764" s="266" t="s">
        <v>141</v>
      </c>
      <c r="E764" s="226">
        <v>14</v>
      </c>
      <c r="F764" s="267">
        <v>865320</v>
      </c>
      <c r="G764" s="267">
        <v>150819</v>
      </c>
      <c r="H764" s="267"/>
      <c r="I764" s="267"/>
      <c r="J764" s="267">
        <v>41414.29</v>
      </c>
      <c r="K764" s="267"/>
      <c r="L764" s="267"/>
      <c r="M764" s="267">
        <v>90330.240000000005</v>
      </c>
      <c r="N764" s="267">
        <v>74930.52</v>
      </c>
      <c r="O764" s="267"/>
      <c r="P764" s="267">
        <v>69456.710000000006</v>
      </c>
      <c r="Q764" s="443"/>
    </row>
    <row r="765" spans="1:17" x14ac:dyDescent="0.35">
      <c r="A765" s="407"/>
      <c r="B765" s="437">
        <v>2025</v>
      </c>
      <c r="C765" s="261" t="s">
        <v>76</v>
      </c>
      <c r="D765" s="262" t="s">
        <v>141</v>
      </c>
      <c r="E765" s="229">
        <v>3</v>
      </c>
      <c r="F765" s="263">
        <v>382200</v>
      </c>
      <c r="G765" s="263">
        <v>76440</v>
      </c>
      <c r="H765" s="263"/>
      <c r="I765" s="263"/>
      <c r="J765" s="263">
        <v>13046</v>
      </c>
      <c r="K765" s="263">
        <v>22000</v>
      </c>
      <c r="L765" s="263">
        <v>117000</v>
      </c>
      <c r="M765" s="263">
        <v>30850</v>
      </c>
      <c r="N765" s="263"/>
      <c r="O765" s="263"/>
      <c r="P765" s="263">
        <v>0</v>
      </c>
      <c r="Q765" s="440">
        <v>1120708.02</v>
      </c>
    </row>
    <row r="766" spans="1:17" ht="27.5" customHeight="1" x14ac:dyDescent="0.35">
      <c r="A766" s="407"/>
      <c r="B766" s="438"/>
      <c r="C766" s="149" t="s">
        <v>87</v>
      </c>
      <c r="D766" s="264" t="s">
        <v>141</v>
      </c>
      <c r="E766" s="172">
        <v>22</v>
      </c>
      <c r="F766" s="265">
        <v>1588360</v>
      </c>
      <c r="G766" s="265">
        <v>304386</v>
      </c>
      <c r="H766" s="265"/>
      <c r="I766" s="265"/>
      <c r="J766" s="265">
        <v>152785.09</v>
      </c>
      <c r="K766" s="265">
        <v>48800</v>
      </c>
      <c r="L766" s="265"/>
      <c r="M766" s="265">
        <v>46615.63</v>
      </c>
      <c r="N766" s="265">
        <v>56550</v>
      </c>
      <c r="O766" s="265"/>
      <c r="P766" s="265"/>
      <c r="Q766" s="441"/>
    </row>
    <row r="767" spans="1:17" x14ac:dyDescent="0.35">
      <c r="A767" s="407"/>
      <c r="B767" s="398"/>
      <c r="C767" s="325" t="s">
        <v>88</v>
      </c>
      <c r="D767" s="326" t="s">
        <v>141</v>
      </c>
      <c r="E767" s="1">
        <v>2</v>
      </c>
      <c r="F767" s="2">
        <v>163000</v>
      </c>
      <c r="G767" s="2">
        <v>32600</v>
      </c>
      <c r="H767" s="2"/>
      <c r="I767" s="2"/>
      <c r="J767" s="2">
        <v>17725</v>
      </c>
      <c r="K767" s="2"/>
      <c r="L767" s="2"/>
      <c r="M767" s="2"/>
      <c r="N767" s="2"/>
      <c r="O767" s="2"/>
      <c r="P767" s="2"/>
      <c r="Q767" s="442"/>
    </row>
    <row r="768" spans="1:17" x14ac:dyDescent="0.35">
      <c r="A768" s="407"/>
      <c r="B768" s="438"/>
      <c r="C768" s="149" t="s">
        <v>80</v>
      </c>
      <c r="D768" s="264" t="s">
        <v>141</v>
      </c>
      <c r="E768" s="172">
        <v>18</v>
      </c>
      <c r="F768" s="265">
        <v>1163100</v>
      </c>
      <c r="G768" s="265">
        <v>161003</v>
      </c>
      <c r="H768" s="265"/>
      <c r="I768" s="265"/>
      <c r="J768" s="265">
        <v>123325.92</v>
      </c>
      <c r="K768" s="265">
        <v>4500</v>
      </c>
      <c r="L768" s="265"/>
      <c r="M768" s="265">
        <v>12515.63</v>
      </c>
      <c r="N768" s="265"/>
      <c r="O768" s="265"/>
      <c r="P768" s="265"/>
      <c r="Q768" s="441"/>
    </row>
    <row r="769" spans="1:17" x14ac:dyDescent="0.35">
      <c r="A769" s="407"/>
      <c r="B769" s="438"/>
      <c r="C769" s="232" t="s">
        <v>142</v>
      </c>
      <c r="D769" s="264" t="s">
        <v>141</v>
      </c>
      <c r="E769" s="233">
        <v>19</v>
      </c>
      <c r="F769" s="268">
        <v>1116920</v>
      </c>
      <c r="G769" s="268">
        <v>178223</v>
      </c>
      <c r="H769" s="268"/>
      <c r="I769" s="268"/>
      <c r="J769" s="268">
        <v>107759.62</v>
      </c>
      <c r="K769" s="268"/>
      <c r="L769" s="268"/>
      <c r="M769" s="268">
        <v>12600.01</v>
      </c>
      <c r="N769" s="268">
        <v>54825</v>
      </c>
      <c r="O769" s="268"/>
      <c r="P769" s="268"/>
      <c r="Q769" s="441"/>
    </row>
    <row r="770" spans="1:17" ht="15" thickBot="1" x14ac:dyDescent="0.4">
      <c r="A770" s="364"/>
      <c r="B770" s="439"/>
      <c r="C770" s="155" t="s">
        <v>51</v>
      </c>
      <c r="D770" s="266" t="s">
        <v>141</v>
      </c>
      <c r="E770" s="226">
        <v>13</v>
      </c>
      <c r="F770" s="267">
        <v>709860</v>
      </c>
      <c r="G770" s="267">
        <v>124665</v>
      </c>
      <c r="H770" s="267"/>
      <c r="I770" s="267"/>
      <c r="J770" s="267">
        <v>68023.98</v>
      </c>
      <c r="K770" s="267"/>
      <c r="L770" s="267"/>
      <c r="M770" s="267"/>
      <c r="N770" s="267">
        <v>50550</v>
      </c>
      <c r="O770" s="267"/>
      <c r="P770" s="267"/>
      <c r="Q770" s="443"/>
    </row>
  </sheetData>
  <autoFilter ref="A3:Q783" xr:uid="{0EEE4387-240B-4651-ACF4-9DAE7FB190AD}"/>
  <mergeCells count="176">
    <mergeCell ref="B765:B770"/>
    <mergeCell ref="Q765:Q770"/>
    <mergeCell ref="B678:B683"/>
    <mergeCell ref="B684:B689"/>
    <mergeCell ref="B690:B695"/>
    <mergeCell ref="B696:B701"/>
    <mergeCell ref="A702:A737"/>
    <mergeCell ref="B702:B707"/>
    <mergeCell ref="B708:B713"/>
    <mergeCell ref="B714:B719"/>
    <mergeCell ref="B720:B725"/>
    <mergeCell ref="B726:B731"/>
    <mergeCell ref="B732:B737"/>
    <mergeCell ref="A738:A770"/>
    <mergeCell ref="B738:B742"/>
    <mergeCell ref="Q738:Q742"/>
    <mergeCell ref="B743:B747"/>
    <mergeCell ref="Q743:Q747"/>
    <mergeCell ref="B748:B752"/>
    <mergeCell ref="Q748:Q752"/>
    <mergeCell ref="B753:B758"/>
    <mergeCell ref="Q753:Q758"/>
    <mergeCell ref="B759:B764"/>
    <mergeCell ref="Q759:Q764"/>
    <mergeCell ref="B580:B584"/>
    <mergeCell ref="B585:B589"/>
    <mergeCell ref="B590:B594"/>
    <mergeCell ref="B595:B599"/>
    <mergeCell ref="A600:A629"/>
    <mergeCell ref="B600:B604"/>
    <mergeCell ref="B605:B609"/>
    <mergeCell ref="B610:B614"/>
    <mergeCell ref="B615:B619"/>
    <mergeCell ref="B620:B624"/>
    <mergeCell ref="B625:B629"/>
    <mergeCell ref="A570:A599"/>
    <mergeCell ref="B570:B574"/>
    <mergeCell ref="B575:B579"/>
    <mergeCell ref="B490:B494"/>
    <mergeCell ref="B495:B499"/>
    <mergeCell ref="B500:B504"/>
    <mergeCell ref="B505:B509"/>
    <mergeCell ref="A510:A539"/>
    <mergeCell ref="B510:B514"/>
    <mergeCell ref="B515:B519"/>
    <mergeCell ref="B520:B524"/>
    <mergeCell ref="B525:B529"/>
    <mergeCell ref="B530:B534"/>
    <mergeCell ref="B535:B539"/>
    <mergeCell ref="B245:B252"/>
    <mergeCell ref="B253:B262"/>
    <mergeCell ref="B263:B272"/>
    <mergeCell ref="B273:B281"/>
    <mergeCell ref="B360:B365"/>
    <mergeCell ref="B366:B371"/>
    <mergeCell ref="B372:B377"/>
    <mergeCell ref="B378:B383"/>
    <mergeCell ref="A384:A407"/>
    <mergeCell ref="B384:B387"/>
    <mergeCell ref="B388:B391"/>
    <mergeCell ref="B392:B395"/>
    <mergeCell ref="B396:B399"/>
    <mergeCell ref="B400:B403"/>
    <mergeCell ref="B404:B407"/>
    <mergeCell ref="B63:Q63"/>
    <mergeCell ref="A64:A105"/>
    <mergeCell ref="B64:B70"/>
    <mergeCell ref="A106:A131"/>
    <mergeCell ref="B106:B110"/>
    <mergeCell ref="B111:B115"/>
    <mergeCell ref="B116:B119"/>
    <mergeCell ref="B120:B123"/>
    <mergeCell ref="B124:B127"/>
    <mergeCell ref="B128:B131"/>
    <mergeCell ref="B43:B46"/>
    <mergeCell ref="Q43:Q46"/>
    <mergeCell ref="B47:B50"/>
    <mergeCell ref="Q47:Q50"/>
    <mergeCell ref="B51:B54"/>
    <mergeCell ref="Q51:Q54"/>
    <mergeCell ref="B55:B58"/>
    <mergeCell ref="Q55:Q58"/>
    <mergeCell ref="B59:B62"/>
    <mergeCell ref="Q59:Q62"/>
    <mergeCell ref="A630:A665"/>
    <mergeCell ref="B630:B635"/>
    <mergeCell ref="B636:B641"/>
    <mergeCell ref="B642:B647"/>
    <mergeCell ref="B648:B653"/>
    <mergeCell ref="B654:B659"/>
    <mergeCell ref="B660:B665"/>
    <mergeCell ref="A666:A701"/>
    <mergeCell ref="B666:B671"/>
    <mergeCell ref="B672:B677"/>
    <mergeCell ref="A540:A569"/>
    <mergeCell ref="B540:B544"/>
    <mergeCell ref="B545:B549"/>
    <mergeCell ref="B550:B554"/>
    <mergeCell ref="B555:B559"/>
    <mergeCell ref="B560:B564"/>
    <mergeCell ref="B565:B569"/>
    <mergeCell ref="A408:A443"/>
    <mergeCell ref="B408:B413"/>
    <mergeCell ref="B414:B419"/>
    <mergeCell ref="B420:B425"/>
    <mergeCell ref="B426:B431"/>
    <mergeCell ref="B432:B437"/>
    <mergeCell ref="B438:B443"/>
    <mergeCell ref="A444:A479"/>
    <mergeCell ref="B444:B449"/>
    <mergeCell ref="B450:B455"/>
    <mergeCell ref="B456:B461"/>
    <mergeCell ref="B462:B467"/>
    <mergeCell ref="B468:B473"/>
    <mergeCell ref="B474:B479"/>
    <mergeCell ref="A480:A509"/>
    <mergeCell ref="B480:B484"/>
    <mergeCell ref="B485:B489"/>
    <mergeCell ref="A318:A347"/>
    <mergeCell ref="B318:B322"/>
    <mergeCell ref="B323:B327"/>
    <mergeCell ref="B328:B332"/>
    <mergeCell ref="B333:B337"/>
    <mergeCell ref="B338:B342"/>
    <mergeCell ref="B343:B347"/>
    <mergeCell ref="A348:A383"/>
    <mergeCell ref="B348:B353"/>
    <mergeCell ref="B354:B359"/>
    <mergeCell ref="A282:A317"/>
    <mergeCell ref="B282:B287"/>
    <mergeCell ref="B288:B293"/>
    <mergeCell ref="B294:B299"/>
    <mergeCell ref="B300:B305"/>
    <mergeCell ref="B306:B311"/>
    <mergeCell ref="B312:B317"/>
    <mergeCell ref="A162:A192"/>
    <mergeCell ref="B162:B166"/>
    <mergeCell ref="B167:B172"/>
    <mergeCell ref="B173:B177"/>
    <mergeCell ref="B178:B182"/>
    <mergeCell ref="B183:B187"/>
    <mergeCell ref="B188:B192"/>
    <mergeCell ref="A193:A228"/>
    <mergeCell ref="B193:B198"/>
    <mergeCell ref="B199:B204"/>
    <mergeCell ref="B205:B210"/>
    <mergeCell ref="B211:B216"/>
    <mergeCell ref="B217:B222"/>
    <mergeCell ref="B223:B228"/>
    <mergeCell ref="A229:A281"/>
    <mergeCell ref="B229:B236"/>
    <mergeCell ref="B237:B244"/>
    <mergeCell ref="A132:A161"/>
    <mergeCell ref="B132:B136"/>
    <mergeCell ref="B137:B141"/>
    <mergeCell ref="B142:B146"/>
    <mergeCell ref="B147:B151"/>
    <mergeCell ref="B152:B156"/>
    <mergeCell ref="B157:B161"/>
    <mergeCell ref="A1:Q1"/>
    <mergeCell ref="A2:Q2"/>
    <mergeCell ref="A4:A38"/>
    <mergeCell ref="B71:B77"/>
    <mergeCell ref="B78:B84"/>
    <mergeCell ref="B85:B91"/>
    <mergeCell ref="B92:B98"/>
    <mergeCell ref="B99:B105"/>
    <mergeCell ref="B4:B8"/>
    <mergeCell ref="B9:B14"/>
    <mergeCell ref="B15:B20"/>
    <mergeCell ref="B21:B26"/>
    <mergeCell ref="B27:B32"/>
    <mergeCell ref="B33:B38"/>
    <mergeCell ref="A39:A63"/>
    <mergeCell ref="B39:B42"/>
    <mergeCell ref="Q39:Q4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CA59-B077-430F-AC86-B0EDDB8DE2DF}">
  <dimension ref="A1:Q45"/>
  <sheetViews>
    <sheetView workbookViewId="0">
      <selection activeCell="E32" sqref="E32"/>
    </sheetView>
  </sheetViews>
  <sheetFormatPr defaultColWidth="8.7265625" defaultRowHeight="14.5" x14ac:dyDescent="0.35"/>
  <cols>
    <col min="1" max="1" width="19" style="7" customWidth="1"/>
    <col min="2" max="2" width="15.81640625" style="104" customWidth="1"/>
    <col min="3" max="3" width="35" style="7" customWidth="1"/>
    <col min="4" max="4" width="20.81640625" style="7" customWidth="1"/>
    <col min="5" max="5" width="15.81640625" style="189" customWidth="1"/>
    <col min="6" max="17" width="15.81640625" style="7" customWidth="1"/>
    <col min="18" max="16384" width="8.7265625" style="7"/>
  </cols>
  <sheetData>
    <row r="1" spans="1:17" x14ac:dyDescent="0.35">
      <c r="A1" s="363" t="s">
        <v>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60" customHeight="1" x14ac:dyDescent="0.35">
      <c r="A2" s="348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50"/>
    </row>
    <row r="3" spans="1:17" ht="92" customHeight="1" x14ac:dyDescent="0.35">
      <c r="A3" s="127" t="s">
        <v>2</v>
      </c>
      <c r="B3" s="127" t="s">
        <v>3</v>
      </c>
      <c r="C3" s="127" t="s">
        <v>4</v>
      </c>
      <c r="D3" s="127" t="s">
        <v>5</v>
      </c>
      <c r="E3" s="127" t="s">
        <v>6</v>
      </c>
      <c r="F3" s="127" t="s">
        <v>7</v>
      </c>
      <c r="G3" s="127" t="s">
        <v>8</v>
      </c>
      <c r="H3" s="127" t="s">
        <v>9</v>
      </c>
      <c r="I3" s="127" t="s">
        <v>10</v>
      </c>
      <c r="J3" s="127" t="s">
        <v>11</v>
      </c>
      <c r="K3" s="127" t="s">
        <v>407</v>
      </c>
      <c r="L3" s="127" t="s">
        <v>13</v>
      </c>
      <c r="M3" s="127" t="s">
        <v>14</v>
      </c>
      <c r="N3" s="127" t="s">
        <v>15</v>
      </c>
      <c r="O3" s="127" t="s">
        <v>16</v>
      </c>
      <c r="P3" s="127" t="s">
        <v>17</v>
      </c>
      <c r="Q3" s="127" t="s">
        <v>18</v>
      </c>
    </row>
    <row r="4" spans="1:17" x14ac:dyDescent="0.35">
      <c r="A4" s="365" t="s">
        <v>412</v>
      </c>
      <c r="B4" s="367">
        <v>2020</v>
      </c>
      <c r="C4" s="172" t="s">
        <v>408</v>
      </c>
      <c r="D4" s="172" t="s">
        <v>20</v>
      </c>
      <c r="E4" s="150">
        <v>3</v>
      </c>
      <c r="F4" s="173">
        <v>366295.88</v>
      </c>
      <c r="G4" s="173">
        <v>0</v>
      </c>
      <c r="H4" s="173">
        <v>0</v>
      </c>
      <c r="I4" s="173">
        <v>0</v>
      </c>
      <c r="J4" s="173">
        <v>0</v>
      </c>
      <c r="K4" s="173">
        <v>0</v>
      </c>
      <c r="L4" s="173"/>
      <c r="M4" s="173"/>
      <c r="N4" s="173"/>
      <c r="O4" s="173">
        <v>0</v>
      </c>
      <c r="P4" s="173">
        <v>0</v>
      </c>
      <c r="Q4" s="173">
        <v>76896.320000000007</v>
      </c>
    </row>
    <row r="5" spans="1:17" x14ac:dyDescent="0.35">
      <c r="A5" s="365"/>
      <c r="B5" s="367"/>
      <c r="C5" s="172" t="s">
        <v>409</v>
      </c>
      <c r="D5" s="172" t="s">
        <v>20</v>
      </c>
      <c r="E5" s="150">
        <v>14</v>
      </c>
      <c r="F5" s="173">
        <v>472150</v>
      </c>
      <c r="G5" s="173">
        <v>89344</v>
      </c>
      <c r="H5" s="173">
        <v>0</v>
      </c>
      <c r="I5" s="173">
        <v>39800</v>
      </c>
      <c r="J5" s="173">
        <v>339788.6</v>
      </c>
      <c r="K5" s="173">
        <v>41299.1</v>
      </c>
      <c r="L5" s="173">
        <v>1000</v>
      </c>
      <c r="M5" s="173">
        <v>17250</v>
      </c>
      <c r="N5" s="173"/>
      <c r="O5" s="173">
        <v>0</v>
      </c>
      <c r="P5" s="173">
        <v>0</v>
      </c>
      <c r="Q5" s="173">
        <v>149602.94</v>
      </c>
    </row>
    <row r="6" spans="1:17" x14ac:dyDescent="0.35">
      <c r="A6" s="365"/>
      <c r="B6" s="367"/>
      <c r="C6" s="172" t="s">
        <v>410</v>
      </c>
      <c r="D6" s="172" t="s">
        <v>20</v>
      </c>
      <c r="E6" s="150">
        <v>10</v>
      </c>
      <c r="F6" s="173">
        <v>454200</v>
      </c>
      <c r="G6" s="173">
        <v>72472</v>
      </c>
      <c r="H6" s="173">
        <v>0</v>
      </c>
      <c r="I6" s="173">
        <v>20295</v>
      </c>
      <c r="J6" s="173">
        <v>318308.59999999998</v>
      </c>
      <c r="K6" s="173">
        <v>31737.53</v>
      </c>
      <c r="L6" s="173"/>
      <c r="M6" s="173">
        <v>4800</v>
      </c>
      <c r="N6" s="173"/>
      <c r="O6" s="173">
        <v>0</v>
      </c>
      <c r="P6" s="173">
        <v>0</v>
      </c>
      <c r="Q6" s="173">
        <v>147947.63</v>
      </c>
    </row>
    <row r="7" spans="1:17" x14ac:dyDescent="0.35">
      <c r="A7" s="365"/>
      <c r="B7" s="367"/>
      <c r="C7" s="172" t="s">
        <v>26</v>
      </c>
      <c r="D7" s="172" t="s">
        <v>20</v>
      </c>
      <c r="E7" s="150">
        <v>8</v>
      </c>
      <c r="F7" s="173">
        <v>258870</v>
      </c>
      <c r="G7" s="173">
        <v>36619</v>
      </c>
      <c r="H7" s="173">
        <v>0</v>
      </c>
      <c r="I7" s="173">
        <v>1800</v>
      </c>
      <c r="J7" s="173">
        <v>142048.87</v>
      </c>
      <c r="K7" s="173">
        <v>26445.27</v>
      </c>
      <c r="L7" s="173"/>
      <c r="M7" s="173">
        <v>1800</v>
      </c>
      <c r="N7" s="173"/>
      <c r="O7" s="173">
        <v>0</v>
      </c>
      <c r="P7" s="173">
        <v>0</v>
      </c>
      <c r="Q7" s="173">
        <v>79007.009999999995</v>
      </c>
    </row>
    <row r="8" spans="1:17" x14ac:dyDescent="0.35">
      <c r="A8" s="365"/>
      <c r="B8" s="367"/>
      <c r="C8" s="172" t="s">
        <v>28</v>
      </c>
      <c r="D8" s="172" t="s">
        <v>20</v>
      </c>
      <c r="E8" s="150">
        <v>7</v>
      </c>
      <c r="F8" s="173">
        <v>364969.16</v>
      </c>
      <c r="G8" s="173">
        <v>42395</v>
      </c>
      <c r="H8" s="173">
        <v>0</v>
      </c>
      <c r="I8" s="173">
        <v>0</v>
      </c>
      <c r="J8" s="173">
        <v>265593.09999999998</v>
      </c>
      <c r="K8" s="173">
        <v>19390</v>
      </c>
      <c r="L8" s="173"/>
      <c r="M8" s="173"/>
      <c r="N8" s="173"/>
      <c r="O8" s="173">
        <v>0</v>
      </c>
      <c r="P8" s="173">
        <v>0</v>
      </c>
      <c r="Q8" s="173">
        <v>116945.67</v>
      </c>
    </row>
    <row r="9" spans="1:17" x14ac:dyDescent="0.35">
      <c r="A9" s="365"/>
      <c r="B9" s="367"/>
      <c r="C9" s="172" t="s">
        <v>29</v>
      </c>
      <c r="D9" s="172" t="s">
        <v>20</v>
      </c>
      <c r="E9" s="150">
        <v>7</v>
      </c>
      <c r="F9" s="173">
        <v>228450</v>
      </c>
      <c r="G9" s="173">
        <v>27352</v>
      </c>
      <c r="H9" s="173">
        <v>0</v>
      </c>
      <c r="I9" s="173">
        <v>1530</v>
      </c>
      <c r="J9" s="173">
        <v>40633.83</v>
      </c>
      <c r="K9" s="173">
        <v>28821.98</v>
      </c>
      <c r="L9" s="173"/>
      <c r="M9" s="173">
        <v>16900</v>
      </c>
      <c r="N9" s="173">
        <v>29050</v>
      </c>
      <c r="O9" s="173">
        <v>0</v>
      </c>
      <c r="P9" s="173">
        <v>0</v>
      </c>
      <c r="Q9" s="173">
        <v>68120.710000000006</v>
      </c>
    </row>
    <row r="10" spans="1:17" ht="15" thickBot="1" x14ac:dyDescent="0.4">
      <c r="A10" s="365"/>
      <c r="B10" s="368"/>
      <c r="C10" s="226" t="s">
        <v>417</v>
      </c>
      <c r="D10" s="226" t="s">
        <v>20</v>
      </c>
      <c r="E10" s="279">
        <v>18</v>
      </c>
      <c r="F10" s="275">
        <v>726240</v>
      </c>
      <c r="G10" s="275">
        <v>116822.11</v>
      </c>
      <c r="H10" s="275">
        <v>0</v>
      </c>
      <c r="I10" s="275">
        <v>4435</v>
      </c>
      <c r="J10" s="275">
        <v>137267.63</v>
      </c>
      <c r="K10" s="275">
        <v>44303.07</v>
      </c>
      <c r="L10" s="275">
        <v>0</v>
      </c>
      <c r="M10" s="275">
        <v>14100</v>
      </c>
      <c r="N10" s="275">
        <v>23200</v>
      </c>
      <c r="O10" s="275">
        <v>0</v>
      </c>
      <c r="P10" s="275">
        <v>0</v>
      </c>
      <c r="Q10" s="275">
        <v>177949.39</v>
      </c>
    </row>
    <row r="11" spans="1:17" x14ac:dyDescent="0.35">
      <c r="A11" s="365"/>
      <c r="B11" s="444">
        <v>2021</v>
      </c>
      <c r="C11" s="234" t="s">
        <v>408</v>
      </c>
      <c r="D11" s="234" t="s">
        <v>20</v>
      </c>
      <c r="E11" s="142">
        <v>3</v>
      </c>
      <c r="F11" s="282">
        <v>541187.22</v>
      </c>
      <c r="G11" s="278">
        <v>0</v>
      </c>
      <c r="H11" s="278">
        <v>0</v>
      </c>
      <c r="I11" s="278">
        <v>0</v>
      </c>
      <c r="J11" s="278">
        <v>0</v>
      </c>
      <c r="K11" s="278">
        <v>0</v>
      </c>
      <c r="L11" s="278"/>
      <c r="M11" s="278"/>
      <c r="N11" s="278"/>
      <c r="O11" s="278">
        <v>0</v>
      </c>
      <c r="P11" s="278">
        <v>0</v>
      </c>
      <c r="Q11" s="283">
        <v>89992.08</v>
      </c>
    </row>
    <row r="12" spans="1:17" x14ac:dyDescent="0.35">
      <c r="A12" s="365"/>
      <c r="B12" s="444"/>
      <c r="C12" s="172" t="s">
        <v>409</v>
      </c>
      <c r="D12" s="172" t="s">
        <v>20</v>
      </c>
      <c r="E12" s="150">
        <v>14</v>
      </c>
      <c r="F12" s="173">
        <v>547200</v>
      </c>
      <c r="G12" s="173">
        <v>59534</v>
      </c>
      <c r="H12" s="173">
        <v>0</v>
      </c>
      <c r="I12" s="173">
        <v>46245</v>
      </c>
      <c r="J12" s="173">
        <v>329534.78000000003</v>
      </c>
      <c r="K12" s="173">
        <v>35746.519999999997</v>
      </c>
      <c r="L12" s="173">
        <v>5000</v>
      </c>
      <c r="M12" s="173"/>
      <c r="N12" s="173"/>
      <c r="O12" s="173">
        <v>0</v>
      </c>
      <c r="P12" s="173">
        <v>0</v>
      </c>
      <c r="Q12" s="173">
        <v>142651.71</v>
      </c>
    </row>
    <row r="13" spans="1:17" x14ac:dyDescent="0.35">
      <c r="A13" s="365"/>
      <c r="B13" s="444"/>
      <c r="C13" s="172" t="s">
        <v>410</v>
      </c>
      <c r="D13" s="172" t="s">
        <v>20</v>
      </c>
      <c r="E13" s="150">
        <v>11</v>
      </c>
      <c r="F13" s="173">
        <v>457600</v>
      </c>
      <c r="G13" s="173">
        <v>81520</v>
      </c>
      <c r="H13" s="173">
        <v>0</v>
      </c>
      <c r="I13" s="173">
        <v>21020</v>
      </c>
      <c r="J13" s="173">
        <v>424185.59999999998</v>
      </c>
      <c r="K13" s="173">
        <v>40967</v>
      </c>
      <c r="L13" s="173">
        <v>2000</v>
      </c>
      <c r="M13" s="173"/>
      <c r="N13" s="173"/>
      <c r="O13" s="173">
        <v>0</v>
      </c>
      <c r="P13" s="173"/>
      <c r="Q13" s="274">
        <v>161367.01999999999</v>
      </c>
    </row>
    <row r="14" spans="1:17" x14ac:dyDescent="0.35">
      <c r="A14" s="365"/>
      <c r="B14" s="444"/>
      <c r="C14" s="172" t="s">
        <v>26</v>
      </c>
      <c r="D14" s="172" t="s">
        <v>20</v>
      </c>
      <c r="E14" s="150">
        <v>8</v>
      </c>
      <c r="F14" s="173">
        <v>226580</v>
      </c>
      <c r="G14" s="173">
        <v>38220</v>
      </c>
      <c r="H14" s="173">
        <v>0</v>
      </c>
      <c r="I14" s="173">
        <v>7740</v>
      </c>
      <c r="J14" s="173">
        <v>87307</v>
      </c>
      <c r="K14" s="173">
        <v>21060</v>
      </c>
      <c r="L14" s="173">
        <v>9000</v>
      </c>
      <c r="M14" s="173">
        <v>1475</v>
      </c>
      <c r="N14" s="173"/>
      <c r="O14" s="173">
        <v>0</v>
      </c>
      <c r="P14" s="173">
        <v>0</v>
      </c>
      <c r="Q14" s="274">
        <v>73189.69</v>
      </c>
    </row>
    <row r="15" spans="1:17" x14ac:dyDescent="0.35">
      <c r="A15" s="365"/>
      <c r="B15" s="444"/>
      <c r="C15" s="172" t="s">
        <v>28</v>
      </c>
      <c r="D15" s="172" t="s">
        <v>20</v>
      </c>
      <c r="E15" s="150">
        <v>7</v>
      </c>
      <c r="F15" s="173">
        <v>278065</v>
      </c>
      <c r="G15" s="173">
        <v>47756</v>
      </c>
      <c r="H15" s="173">
        <v>0</v>
      </c>
      <c r="I15" s="173">
        <v>0</v>
      </c>
      <c r="J15" s="173">
        <v>116189.9</v>
      </c>
      <c r="K15" s="173">
        <v>19980</v>
      </c>
      <c r="L15" s="173"/>
      <c r="M15" s="173">
        <v>4125</v>
      </c>
      <c r="N15" s="173">
        <v>8775</v>
      </c>
      <c r="O15" s="173">
        <v>0</v>
      </c>
      <c r="P15" s="173">
        <v>0</v>
      </c>
      <c r="Q15" s="274">
        <v>113429.12</v>
      </c>
    </row>
    <row r="16" spans="1:17" x14ac:dyDescent="0.35">
      <c r="A16" s="365"/>
      <c r="B16" s="444"/>
      <c r="C16" s="172" t="s">
        <v>29</v>
      </c>
      <c r="D16" s="172" t="s">
        <v>20</v>
      </c>
      <c r="E16" s="150">
        <v>7</v>
      </c>
      <c r="F16" s="173">
        <v>134800</v>
      </c>
      <c r="G16" s="173">
        <v>23181</v>
      </c>
      <c r="H16" s="173">
        <v>0</v>
      </c>
      <c r="I16" s="173">
        <v>1660</v>
      </c>
      <c r="J16" s="173">
        <v>6799.57</v>
      </c>
      <c r="K16" s="173">
        <v>34133.300000000003</v>
      </c>
      <c r="L16" s="173"/>
      <c r="M16" s="173"/>
      <c r="N16" s="173"/>
      <c r="O16" s="173">
        <v>0</v>
      </c>
      <c r="P16" s="173">
        <v>0</v>
      </c>
      <c r="Q16" s="274">
        <v>66060.639999999999</v>
      </c>
    </row>
    <row r="17" spans="1:17" ht="15" thickBot="1" x14ac:dyDescent="0.4">
      <c r="A17" s="365"/>
      <c r="B17" s="444"/>
      <c r="C17" s="172" t="s">
        <v>417</v>
      </c>
      <c r="D17" s="172" t="s">
        <v>20</v>
      </c>
      <c r="E17" s="280">
        <v>18</v>
      </c>
      <c r="F17" s="281">
        <v>722640</v>
      </c>
      <c r="G17" s="281">
        <v>117832.8</v>
      </c>
      <c r="H17" s="281">
        <v>0</v>
      </c>
      <c r="I17" s="281">
        <v>4580</v>
      </c>
      <c r="J17" s="281">
        <v>132093.15</v>
      </c>
      <c r="K17" s="281">
        <v>44160</v>
      </c>
      <c r="L17" s="281">
        <v>0</v>
      </c>
      <c r="M17" s="281">
        <v>2600</v>
      </c>
      <c r="N17" s="281">
        <v>0</v>
      </c>
      <c r="O17" s="281">
        <v>0</v>
      </c>
      <c r="P17" s="281">
        <v>0</v>
      </c>
      <c r="Q17" s="281">
        <v>165425.33000000002</v>
      </c>
    </row>
    <row r="18" spans="1:17" x14ac:dyDescent="0.35">
      <c r="A18" s="365"/>
      <c r="B18" s="445">
        <v>2022</v>
      </c>
      <c r="C18" s="229" t="s">
        <v>408</v>
      </c>
      <c r="D18" s="229" t="s">
        <v>45</v>
      </c>
      <c r="E18" s="162">
        <v>3</v>
      </c>
      <c r="F18" s="276">
        <v>541725.81999999995</v>
      </c>
      <c r="G18" s="276">
        <v>0</v>
      </c>
      <c r="H18" s="276">
        <v>0</v>
      </c>
      <c r="I18" s="276">
        <v>0</v>
      </c>
      <c r="J18" s="276">
        <v>0</v>
      </c>
      <c r="K18" s="276">
        <v>0</v>
      </c>
      <c r="L18" s="276"/>
      <c r="M18" s="276">
        <v>1000</v>
      </c>
      <c r="N18" s="276"/>
      <c r="O18" s="276">
        <v>0</v>
      </c>
      <c r="P18" s="276">
        <v>0</v>
      </c>
      <c r="Q18" s="276">
        <v>92845.3</v>
      </c>
    </row>
    <row r="19" spans="1:17" x14ac:dyDescent="0.35">
      <c r="A19" s="365"/>
      <c r="B19" s="444"/>
      <c r="C19" s="172" t="s">
        <v>409</v>
      </c>
      <c r="D19" s="172" t="s">
        <v>20</v>
      </c>
      <c r="E19" s="150">
        <v>12</v>
      </c>
      <c r="F19" s="173">
        <v>443800</v>
      </c>
      <c r="G19" s="173">
        <v>69924</v>
      </c>
      <c r="H19" s="173">
        <v>0</v>
      </c>
      <c r="I19" s="173">
        <v>30034</v>
      </c>
      <c r="J19" s="173">
        <v>355580.91</v>
      </c>
      <c r="K19" s="173">
        <v>34885.440000000002</v>
      </c>
      <c r="L19" s="173">
        <v>10500</v>
      </c>
      <c r="M19" s="173">
        <v>51400</v>
      </c>
      <c r="N19" s="173">
        <v>22800</v>
      </c>
      <c r="O19" s="173">
        <v>0</v>
      </c>
      <c r="P19" s="173">
        <v>0</v>
      </c>
      <c r="Q19" s="173">
        <v>192485.08</v>
      </c>
    </row>
    <row r="20" spans="1:17" x14ac:dyDescent="0.35">
      <c r="A20" s="365"/>
      <c r="B20" s="444"/>
      <c r="C20" s="172" t="s">
        <v>410</v>
      </c>
      <c r="D20" s="172" t="s">
        <v>20</v>
      </c>
      <c r="E20" s="150">
        <v>12</v>
      </c>
      <c r="F20" s="173">
        <v>405700</v>
      </c>
      <c r="G20" s="173">
        <v>67056</v>
      </c>
      <c r="H20" s="173">
        <v>0</v>
      </c>
      <c r="I20" s="173">
        <v>20064</v>
      </c>
      <c r="J20" s="173">
        <v>361029.66</v>
      </c>
      <c r="K20" s="173">
        <v>39216.15</v>
      </c>
      <c r="L20" s="173">
        <v>7000</v>
      </c>
      <c r="M20" s="173">
        <v>37750</v>
      </c>
      <c r="N20" s="173">
        <v>9600</v>
      </c>
      <c r="O20" s="173">
        <v>0</v>
      </c>
      <c r="P20" s="173">
        <v>0</v>
      </c>
      <c r="Q20" s="173">
        <v>155172.25</v>
      </c>
    </row>
    <row r="21" spans="1:17" x14ac:dyDescent="0.35">
      <c r="A21" s="365"/>
      <c r="B21" s="444"/>
      <c r="C21" s="172" t="s">
        <v>26</v>
      </c>
      <c r="D21" s="172" t="s">
        <v>20</v>
      </c>
      <c r="E21" s="150">
        <v>7</v>
      </c>
      <c r="F21" s="173">
        <v>154000</v>
      </c>
      <c r="G21" s="173">
        <v>23400</v>
      </c>
      <c r="H21" s="173">
        <v>0</v>
      </c>
      <c r="I21" s="173">
        <v>6000</v>
      </c>
      <c r="J21" s="173">
        <v>260152</v>
      </c>
      <c r="K21" s="173">
        <v>16860</v>
      </c>
      <c r="L21" s="173">
        <v>8500</v>
      </c>
      <c r="M21" s="173">
        <v>1475</v>
      </c>
      <c r="N21" s="173"/>
      <c r="O21" s="173">
        <v>0</v>
      </c>
      <c r="P21" s="173">
        <v>0</v>
      </c>
      <c r="Q21" s="173">
        <v>77806.89</v>
      </c>
    </row>
    <row r="22" spans="1:17" x14ac:dyDescent="0.35">
      <c r="A22" s="365"/>
      <c r="B22" s="444"/>
      <c r="C22" s="172" t="s">
        <v>28</v>
      </c>
      <c r="D22" s="172" t="s">
        <v>20</v>
      </c>
      <c r="E22" s="150">
        <v>7</v>
      </c>
      <c r="F22" s="173">
        <v>299200</v>
      </c>
      <c r="G22" s="173">
        <v>56280</v>
      </c>
      <c r="H22" s="173">
        <v>0</v>
      </c>
      <c r="I22" s="173">
        <v>0</v>
      </c>
      <c r="J22" s="277">
        <v>308114.90999999997</v>
      </c>
      <c r="K22" s="173">
        <v>19980</v>
      </c>
      <c r="L22" s="173"/>
      <c r="M22" s="173">
        <v>15725</v>
      </c>
      <c r="N22" s="173"/>
      <c r="O22" s="173">
        <v>0</v>
      </c>
      <c r="P22" s="173">
        <v>0</v>
      </c>
      <c r="Q22" s="173">
        <v>124089.11</v>
      </c>
    </row>
    <row r="23" spans="1:17" x14ac:dyDescent="0.35">
      <c r="A23" s="365"/>
      <c r="B23" s="444"/>
      <c r="C23" s="172" t="s">
        <v>29</v>
      </c>
      <c r="D23" s="172" t="s">
        <v>20</v>
      </c>
      <c r="E23" s="150">
        <v>7</v>
      </c>
      <c r="F23" s="173">
        <v>261800</v>
      </c>
      <c r="G23" s="173">
        <v>14130</v>
      </c>
      <c r="H23" s="173">
        <v>0</v>
      </c>
      <c r="I23" s="173">
        <v>1380</v>
      </c>
      <c r="J23" s="173">
        <v>90245.45</v>
      </c>
      <c r="K23" s="173">
        <v>27873.07</v>
      </c>
      <c r="L23" s="173"/>
      <c r="M23" s="173">
        <v>3875</v>
      </c>
      <c r="N23" s="173"/>
      <c r="O23" s="173">
        <v>0</v>
      </c>
      <c r="P23" s="173">
        <v>0</v>
      </c>
      <c r="Q23" s="173">
        <v>71624.81</v>
      </c>
    </row>
    <row r="24" spans="1:17" ht="15" thickBot="1" x14ac:dyDescent="0.4">
      <c r="A24" s="365"/>
      <c r="B24" s="444"/>
      <c r="C24" s="172" t="s">
        <v>417</v>
      </c>
      <c r="D24" s="172" t="s">
        <v>20</v>
      </c>
      <c r="E24" s="280">
        <v>18</v>
      </c>
      <c r="F24" s="281">
        <v>732160</v>
      </c>
      <c r="G24" s="281">
        <v>113317</v>
      </c>
      <c r="H24" s="281">
        <v>0</v>
      </c>
      <c r="I24" s="281">
        <v>3660</v>
      </c>
      <c r="J24" s="281">
        <v>129315.56999999999</v>
      </c>
      <c r="K24" s="281">
        <v>44160</v>
      </c>
      <c r="L24" s="281">
        <v>0</v>
      </c>
      <c r="M24" s="281">
        <v>27400</v>
      </c>
      <c r="N24" s="281">
        <v>23823</v>
      </c>
      <c r="O24" s="281">
        <v>0</v>
      </c>
      <c r="P24" s="281">
        <v>0</v>
      </c>
      <c r="Q24" s="281">
        <v>197460.59</v>
      </c>
    </row>
    <row r="25" spans="1:17" x14ac:dyDescent="0.35">
      <c r="A25" s="365"/>
      <c r="B25" s="445">
        <v>2023</v>
      </c>
      <c r="C25" s="229" t="s">
        <v>408</v>
      </c>
      <c r="D25" s="229" t="s">
        <v>45</v>
      </c>
      <c r="E25" s="162">
        <v>3</v>
      </c>
      <c r="F25" s="276">
        <v>678651.72</v>
      </c>
      <c r="G25" s="276">
        <v>0</v>
      </c>
      <c r="H25" s="276">
        <v>0</v>
      </c>
      <c r="I25" s="276">
        <v>0</v>
      </c>
      <c r="J25" s="276">
        <v>0</v>
      </c>
      <c r="K25" s="276">
        <v>0</v>
      </c>
      <c r="L25" s="276"/>
      <c r="M25" s="276">
        <v>10000</v>
      </c>
      <c r="N25" s="276"/>
      <c r="O25" s="276">
        <v>0</v>
      </c>
      <c r="P25" s="276">
        <v>0</v>
      </c>
      <c r="Q25" s="276">
        <v>116421.34</v>
      </c>
    </row>
    <row r="26" spans="1:17" x14ac:dyDescent="0.35">
      <c r="A26" s="365"/>
      <c r="B26" s="444"/>
      <c r="C26" s="172" t="s">
        <v>409</v>
      </c>
      <c r="D26" s="172" t="s">
        <v>20</v>
      </c>
      <c r="E26" s="150">
        <v>11</v>
      </c>
      <c r="F26" s="173">
        <v>543837.5</v>
      </c>
      <c r="G26" s="173">
        <v>71724</v>
      </c>
      <c r="H26" s="173">
        <v>0</v>
      </c>
      <c r="I26" s="173">
        <v>30400</v>
      </c>
      <c r="J26" s="173">
        <v>893798.5</v>
      </c>
      <c r="K26" s="173">
        <v>30540</v>
      </c>
      <c r="L26" s="173"/>
      <c r="M26" s="173">
        <v>10000</v>
      </c>
      <c r="N26" s="173">
        <v>14700</v>
      </c>
      <c r="O26" s="173">
        <v>0</v>
      </c>
      <c r="P26" s="173">
        <v>0</v>
      </c>
      <c r="Q26" s="173">
        <v>165088.72</v>
      </c>
    </row>
    <row r="27" spans="1:17" x14ac:dyDescent="0.35">
      <c r="A27" s="365"/>
      <c r="B27" s="444"/>
      <c r="C27" s="172" t="s">
        <v>410</v>
      </c>
      <c r="D27" s="172" t="s">
        <v>20</v>
      </c>
      <c r="E27" s="150">
        <v>8</v>
      </c>
      <c r="F27" s="173">
        <v>388332</v>
      </c>
      <c r="G27" s="173">
        <v>78780</v>
      </c>
      <c r="H27" s="173">
        <v>0</v>
      </c>
      <c r="I27" s="173">
        <v>13440</v>
      </c>
      <c r="J27" s="173">
        <v>298256.59999999998</v>
      </c>
      <c r="K27" s="173">
        <v>35100</v>
      </c>
      <c r="L27" s="173">
        <v>5000</v>
      </c>
      <c r="M27" s="173">
        <v>25850</v>
      </c>
      <c r="N27" s="173"/>
      <c r="O27" s="173">
        <v>0</v>
      </c>
      <c r="P27" s="173">
        <v>0</v>
      </c>
      <c r="Q27" s="173">
        <v>160733.39000000001</v>
      </c>
    </row>
    <row r="28" spans="1:17" x14ac:dyDescent="0.35">
      <c r="A28" s="365"/>
      <c r="B28" s="444"/>
      <c r="C28" s="172" t="s">
        <v>26</v>
      </c>
      <c r="D28" s="172" t="s">
        <v>20</v>
      </c>
      <c r="E28" s="150">
        <v>5</v>
      </c>
      <c r="F28" s="173">
        <v>127200</v>
      </c>
      <c r="G28" s="173">
        <v>12444</v>
      </c>
      <c r="H28" s="173">
        <v>0</v>
      </c>
      <c r="I28" s="173">
        <v>6000</v>
      </c>
      <c r="J28" s="173">
        <v>80007.740000000005</v>
      </c>
      <c r="K28" s="173">
        <v>10755</v>
      </c>
      <c r="L28" s="173">
        <v>3000</v>
      </c>
      <c r="M28" s="173"/>
      <c r="N28" s="173"/>
      <c r="O28" s="173">
        <v>0</v>
      </c>
      <c r="P28" s="173">
        <v>0</v>
      </c>
      <c r="Q28" s="173">
        <v>83745.119999999995</v>
      </c>
    </row>
    <row r="29" spans="1:17" x14ac:dyDescent="0.35">
      <c r="A29" s="365"/>
      <c r="B29" s="444"/>
      <c r="C29" s="172" t="s">
        <v>28</v>
      </c>
      <c r="D29" s="172" t="s">
        <v>20</v>
      </c>
      <c r="E29" s="150">
        <v>7</v>
      </c>
      <c r="F29" s="173">
        <v>337434</v>
      </c>
      <c r="G29" s="173">
        <v>63300</v>
      </c>
      <c r="H29" s="173">
        <v>0</v>
      </c>
      <c r="I29" s="173">
        <v>0</v>
      </c>
      <c r="J29" s="173">
        <v>155938.97</v>
      </c>
      <c r="K29" s="173">
        <v>15493</v>
      </c>
      <c r="L29" s="173"/>
      <c r="M29" s="173">
        <v>15587.5</v>
      </c>
      <c r="N29" s="173"/>
      <c r="O29" s="173">
        <v>0</v>
      </c>
      <c r="P29" s="173">
        <v>0</v>
      </c>
      <c r="Q29" s="173">
        <v>120939.42</v>
      </c>
    </row>
    <row r="30" spans="1:17" x14ac:dyDescent="0.35">
      <c r="A30" s="365"/>
      <c r="B30" s="444"/>
      <c r="C30" s="172" t="s">
        <v>29</v>
      </c>
      <c r="D30" s="172" t="s">
        <v>20</v>
      </c>
      <c r="E30" s="150">
        <v>7</v>
      </c>
      <c r="F30" s="173">
        <v>325050</v>
      </c>
      <c r="G30" s="173">
        <v>26376</v>
      </c>
      <c r="H30" s="173">
        <v>0</v>
      </c>
      <c r="I30" s="173">
        <v>2723</v>
      </c>
      <c r="J30" s="173">
        <v>37573.94</v>
      </c>
      <c r="K30" s="173">
        <v>29812</v>
      </c>
      <c r="L30" s="173"/>
      <c r="M30" s="173"/>
      <c r="N30" s="173"/>
      <c r="O30" s="173">
        <v>0</v>
      </c>
      <c r="P30" s="173">
        <v>0</v>
      </c>
      <c r="Q30" s="173">
        <v>75540.5</v>
      </c>
    </row>
    <row r="31" spans="1:17" ht="15" thickBot="1" x14ac:dyDescent="0.4">
      <c r="A31" s="365"/>
      <c r="B31" s="444"/>
      <c r="C31" s="172" t="s">
        <v>417</v>
      </c>
      <c r="D31" s="172" t="s">
        <v>20</v>
      </c>
      <c r="E31" s="280">
        <v>18</v>
      </c>
      <c r="F31" s="281">
        <v>713680</v>
      </c>
      <c r="G31" s="281">
        <v>104992</v>
      </c>
      <c r="H31" s="281">
        <v>0</v>
      </c>
      <c r="I31" s="281">
        <v>300</v>
      </c>
      <c r="J31" s="281">
        <v>98759.97</v>
      </c>
      <c r="K31" s="281">
        <v>40365</v>
      </c>
      <c r="L31" s="281">
        <v>0</v>
      </c>
      <c r="M31" s="281">
        <v>32862.5</v>
      </c>
      <c r="N31" s="281">
        <v>5400</v>
      </c>
      <c r="O31" s="281">
        <v>0</v>
      </c>
      <c r="P31" s="281">
        <v>0</v>
      </c>
      <c r="Q31" s="281">
        <v>189156.43</v>
      </c>
    </row>
    <row r="32" spans="1:17" x14ac:dyDescent="0.35">
      <c r="A32" s="365"/>
      <c r="B32" s="437">
        <v>2024</v>
      </c>
      <c r="C32" s="229" t="s">
        <v>408</v>
      </c>
      <c r="D32" s="229" t="s">
        <v>45</v>
      </c>
      <c r="E32" s="162">
        <v>3</v>
      </c>
      <c r="F32" s="276">
        <v>678651.72</v>
      </c>
      <c r="G32" s="276">
        <v>0</v>
      </c>
      <c r="H32" s="276">
        <v>0</v>
      </c>
      <c r="I32" s="276">
        <v>0</v>
      </c>
      <c r="J32" s="276">
        <v>0</v>
      </c>
      <c r="K32" s="276">
        <v>0</v>
      </c>
      <c r="L32" s="276"/>
      <c r="M32" s="276"/>
      <c r="N32" s="276"/>
      <c r="O32" s="276">
        <v>0</v>
      </c>
      <c r="P32" s="276"/>
      <c r="Q32" s="276">
        <v>122613.04</v>
      </c>
    </row>
    <row r="33" spans="1:17" x14ac:dyDescent="0.35">
      <c r="A33" s="365"/>
      <c r="B33" s="438"/>
      <c r="C33" s="172" t="s">
        <v>409</v>
      </c>
      <c r="D33" s="172" t="s">
        <v>20</v>
      </c>
      <c r="E33" s="150">
        <v>11</v>
      </c>
      <c r="F33" s="173">
        <v>627348</v>
      </c>
      <c r="G33" s="173">
        <v>0</v>
      </c>
      <c r="H33" s="173">
        <v>0</v>
      </c>
      <c r="I33" s="173">
        <v>20400</v>
      </c>
      <c r="J33" s="173">
        <v>93276.55</v>
      </c>
      <c r="K33" s="173">
        <v>27770</v>
      </c>
      <c r="L33" s="173">
        <v>666.67</v>
      </c>
      <c r="M33" s="173">
        <v>15985</v>
      </c>
      <c r="N33" s="173"/>
      <c r="O33" s="173">
        <v>0</v>
      </c>
      <c r="P33" s="173">
        <v>0</v>
      </c>
      <c r="Q33" s="173">
        <v>125395.85</v>
      </c>
    </row>
    <row r="34" spans="1:17" x14ac:dyDescent="0.35">
      <c r="A34" s="365"/>
      <c r="B34" s="438"/>
      <c r="C34" s="172" t="s">
        <v>410</v>
      </c>
      <c r="D34" s="172" t="s">
        <v>20</v>
      </c>
      <c r="E34" s="150">
        <v>8</v>
      </c>
      <c r="F34" s="173">
        <v>484800</v>
      </c>
      <c r="G34" s="173">
        <v>0</v>
      </c>
      <c r="H34" s="173">
        <v>0</v>
      </c>
      <c r="I34" s="173">
        <v>13380</v>
      </c>
      <c r="J34" s="173">
        <v>333511.19</v>
      </c>
      <c r="K34" s="173">
        <v>34189.589999999997</v>
      </c>
      <c r="L34" s="173">
        <v>9500</v>
      </c>
      <c r="M34" s="173">
        <v>20000</v>
      </c>
      <c r="N34" s="173">
        <v>19200</v>
      </c>
      <c r="O34" s="173">
        <v>0</v>
      </c>
      <c r="P34" s="173">
        <v>0</v>
      </c>
      <c r="Q34" s="173">
        <v>149971.42000000001</v>
      </c>
    </row>
    <row r="35" spans="1:17" x14ac:dyDescent="0.35">
      <c r="A35" s="365"/>
      <c r="B35" s="438"/>
      <c r="C35" s="172" t="s">
        <v>26</v>
      </c>
      <c r="D35" s="172" t="s">
        <v>20</v>
      </c>
      <c r="E35" s="150">
        <v>5</v>
      </c>
      <c r="F35" s="173">
        <v>151510</v>
      </c>
      <c r="G35" s="173">
        <v>0</v>
      </c>
      <c r="H35" s="173">
        <v>0</v>
      </c>
      <c r="I35" s="173">
        <v>6000</v>
      </c>
      <c r="J35" s="173">
        <v>95298.53</v>
      </c>
      <c r="K35" s="173">
        <v>10755</v>
      </c>
      <c r="L35" s="173">
        <v>666.67</v>
      </c>
      <c r="M35" s="173"/>
      <c r="N35" s="173"/>
      <c r="O35" s="173">
        <v>0</v>
      </c>
      <c r="P35" s="173">
        <v>0</v>
      </c>
      <c r="Q35" s="173">
        <v>73690.98</v>
      </c>
    </row>
    <row r="36" spans="1:17" x14ac:dyDescent="0.35">
      <c r="A36" s="365"/>
      <c r="B36" s="438"/>
      <c r="C36" s="172" t="s">
        <v>28</v>
      </c>
      <c r="D36" s="172" t="s">
        <v>20</v>
      </c>
      <c r="E36" s="150">
        <v>9</v>
      </c>
      <c r="F36" s="173">
        <v>445300</v>
      </c>
      <c r="G36" s="173">
        <v>0</v>
      </c>
      <c r="H36" s="173">
        <v>0</v>
      </c>
      <c r="I36" s="173">
        <v>6345</v>
      </c>
      <c r="J36" s="173">
        <v>194599.48</v>
      </c>
      <c r="K36" s="173">
        <v>20446</v>
      </c>
      <c r="L36" s="173"/>
      <c r="M36" s="173">
        <v>2300</v>
      </c>
      <c r="N36" s="173"/>
      <c r="O36" s="173">
        <v>0</v>
      </c>
      <c r="P36" s="173">
        <v>0</v>
      </c>
      <c r="Q36" s="173">
        <v>116197.6</v>
      </c>
    </row>
    <row r="37" spans="1:17" x14ac:dyDescent="0.35">
      <c r="A37" s="365"/>
      <c r="B37" s="438"/>
      <c r="C37" s="172" t="s">
        <v>29</v>
      </c>
      <c r="D37" s="172" t="s">
        <v>20</v>
      </c>
      <c r="E37" s="150">
        <v>7</v>
      </c>
      <c r="F37" s="173">
        <v>423620</v>
      </c>
      <c r="G37" s="173">
        <v>0</v>
      </c>
      <c r="H37" s="173">
        <v>0</v>
      </c>
      <c r="I37" s="173">
        <v>0</v>
      </c>
      <c r="J37" s="173">
        <v>42451.85</v>
      </c>
      <c r="K37" s="173">
        <v>38852</v>
      </c>
      <c r="L37" s="173">
        <v>666.67</v>
      </c>
      <c r="M37" s="173"/>
      <c r="N37" s="173"/>
      <c r="O37" s="173">
        <v>0</v>
      </c>
      <c r="P37" s="173">
        <v>0</v>
      </c>
      <c r="Q37" s="173">
        <v>66187.63</v>
      </c>
    </row>
    <row r="38" spans="1:17" ht="15" thickBot="1" x14ac:dyDescent="0.4">
      <c r="A38" s="365"/>
      <c r="B38" s="439"/>
      <c r="C38" s="226" t="s">
        <v>417</v>
      </c>
      <c r="D38" s="226" t="s">
        <v>20</v>
      </c>
      <c r="E38" s="156">
        <v>18</v>
      </c>
      <c r="F38" s="275">
        <v>956500.4</v>
      </c>
      <c r="G38" s="275">
        <v>0</v>
      </c>
      <c r="H38" s="275">
        <v>0</v>
      </c>
      <c r="I38" s="275">
        <v>2959.4</v>
      </c>
      <c r="J38" s="275">
        <v>133839.54</v>
      </c>
      <c r="K38" s="275">
        <v>40530.5</v>
      </c>
      <c r="L38" s="275">
        <v>0</v>
      </c>
      <c r="M38" s="275">
        <v>18250</v>
      </c>
      <c r="N38" s="275">
        <v>17200</v>
      </c>
      <c r="O38" s="275">
        <v>0</v>
      </c>
      <c r="P38" s="275">
        <v>0</v>
      </c>
      <c r="Q38" s="275">
        <v>182341.12</v>
      </c>
    </row>
    <row r="39" spans="1:17" x14ac:dyDescent="0.35">
      <c r="A39" s="365"/>
      <c r="B39" s="366" t="s">
        <v>411</v>
      </c>
      <c r="C39" s="234" t="s">
        <v>408</v>
      </c>
      <c r="D39" s="234" t="s">
        <v>45</v>
      </c>
      <c r="E39" s="142">
        <v>3</v>
      </c>
      <c r="F39" s="278">
        <v>508988.79</v>
      </c>
      <c r="G39" s="278">
        <v>0</v>
      </c>
      <c r="H39" s="278">
        <v>0</v>
      </c>
      <c r="I39" s="278">
        <v>0</v>
      </c>
      <c r="J39" s="278">
        <v>0</v>
      </c>
      <c r="K39" s="278">
        <v>0</v>
      </c>
      <c r="L39" s="278"/>
      <c r="M39" s="278"/>
      <c r="N39" s="278"/>
      <c r="O39" s="278"/>
      <c r="P39" s="278"/>
      <c r="Q39" s="278">
        <v>93313.89</v>
      </c>
    </row>
    <row r="40" spans="1:17" x14ac:dyDescent="0.35">
      <c r="A40" s="365"/>
      <c r="B40" s="367"/>
      <c r="C40" s="172" t="s">
        <v>409</v>
      </c>
      <c r="D40" s="172" t="s">
        <v>20</v>
      </c>
      <c r="E40" s="150">
        <v>11</v>
      </c>
      <c r="F40" s="173">
        <v>474011</v>
      </c>
      <c r="G40" s="173">
        <v>0</v>
      </c>
      <c r="H40" s="173">
        <v>0</v>
      </c>
      <c r="I40" s="173">
        <v>15300</v>
      </c>
      <c r="J40" s="173">
        <v>87787.1</v>
      </c>
      <c r="K40" s="173">
        <v>18906</v>
      </c>
      <c r="L40" s="173">
        <v>4500</v>
      </c>
      <c r="M40" s="173"/>
      <c r="N40" s="173">
        <v>0</v>
      </c>
      <c r="O40" s="173">
        <v>0</v>
      </c>
      <c r="P40" s="173">
        <v>0</v>
      </c>
      <c r="Q40" s="173">
        <v>100263.48</v>
      </c>
    </row>
    <row r="41" spans="1:17" x14ac:dyDescent="0.35">
      <c r="A41" s="365"/>
      <c r="B41" s="367"/>
      <c r="C41" s="172" t="s">
        <v>410</v>
      </c>
      <c r="D41" s="172" t="s">
        <v>20</v>
      </c>
      <c r="E41" s="150">
        <v>8</v>
      </c>
      <c r="F41" s="173">
        <v>435800</v>
      </c>
      <c r="G41" s="173">
        <v>0</v>
      </c>
      <c r="H41" s="173">
        <v>0</v>
      </c>
      <c r="I41" s="173">
        <v>8401.5</v>
      </c>
      <c r="J41" s="173">
        <v>149081.24</v>
      </c>
      <c r="K41" s="173">
        <v>31304.15</v>
      </c>
      <c r="L41" s="173">
        <v>3850</v>
      </c>
      <c r="M41" s="173"/>
      <c r="N41" s="173">
        <v>0</v>
      </c>
      <c r="O41" s="173">
        <v>0</v>
      </c>
      <c r="P41" s="173">
        <v>0</v>
      </c>
      <c r="Q41" s="173">
        <v>97267.06</v>
      </c>
    </row>
    <row r="42" spans="1:17" x14ac:dyDescent="0.35">
      <c r="A42" s="365"/>
      <c r="B42" s="367"/>
      <c r="C42" s="172" t="s">
        <v>26</v>
      </c>
      <c r="D42" s="172" t="s">
        <v>20</v>
      </c>
      <c r="E42" s="150">
        <v>5</v>
      </c>
      <c r="F42" s="173">
        <v>137700</v>
      </c>
      <c r="G42" s="173">
        <v>0</v>
      </c>
      <c r="H42" s="173">
        <v>0</v>
      </c>
      <c r="I42" s="173">
        <v>4000</v>
      </c>
      <c r="J42" s="173">
        <v>10915.13</v>
      </c>
      <c r="K42" s="173">
        <v>9775</v>
      </c>
      <c r="L42" s="173">
        <v>1400</v>
      </c>
      <c r="M42" s="173"/>
      <c r="N42" s="173">
        <v>0</v>
      </c>
      <c r="O42" s="173">
        <v>0</v>
      </c>
      <c r="P42" s="173">
        <v>0</v>
      </c>
      <c r="Q42" s="173">
        <v>46580.95</v>
      </c>
    </row>
    <row r="43" spans="1:17" x14ac:dyDescent="0.35">
      <c r="A43" s="365"/>
      <c r="B43" s="367"/>
      <c r="C43" s="172" t="s">
        <v>28</v>
      </c>
      <c r="D43" s="172" t="s">
        <v>20</v>
      </c>
      <c r="E43" s="150">
        <v>9</v>
      </c>
      <c r="F43" s="173">
        <v>307500</v>
      </c>
      <c r="G43" s="173">
        <v>0</v>
      </c>
      <c r="H43" s="173">
        <v>0</v>
      </c>
      <c r="I43" s="173">
        <v>3780</v>
      </c>
      <c r="J43" s="173">
        <v>52523.58</v>
      </c>
      <c r="K43" s="173">
        <v>14119</v>
      </c>
      <c r="L43" s="173"/>
      <c r="M43" s="173"/>
      <c r="N43" s="173">
        <v>0</v>
      </c>
      <c r="O43" s="173">
        <v>0</v>
      </c>
      <c r="P43" s="173">
        <v>0</v>
      </c>
      <c r="Q43" s="173">
        <v>67942.100000000006</v>
      </c>
    </row>
    <row r="44" spans="1:17" x14ac:dyDescent="0.35">
      <c r="A44" s="365"/>
      <c r="B44" s="367"/>
      <c r="C44" s="172" t="s">
        <v>29</v>
      </c>
      <c r="D44" s="172" t="s">
        <v>20</v>
      </c>
      <c r="E44" s="150">
        <v>7</v>
      </c>
      <c r="F44" s="173">
        <v>282418</v>
      </c>
      <c r="G44" s="173">
        <v>0</v>
      </c>
      <c r="H44" s="173">
        <v>0</v>
      </c>
      <c r="I44" s="173">
        <v>0</v>
      </c>
      <c r="J44" s="173">
        <v>26904.35</v>
      </c>
      <c r="K44" s="173">
        <v>25901.759999999998</v>
      </c>
      <c r="L44" s="173">
        <v>250</v>
      </c>
      <c r="M44" s="173"/>
      <c r="N44" s="173">
        <v>0</v>
      </c>
      <c r="O44" s="173">
        <v>0</v>
      </c>
      <c r="P44" s="173">
        <v>0</v>
      </c>
      <c r="Q44" s="173">
        <v>53517.68</v>
      </c>
    </row>
    <row r="45" spans="1:17" x14ac:dyDescent="0.35">
      <c r="A45" s="365"/>
      <c r="B45" s="367"/>
      <c r="C45" s="172" t="s">
        <v>417</v>
      </c>
      <c r="D45" s="172" t="s">
        <v>20</v>
      </c>
      <c r="E45" s="150">
        <v>17</v>
      </c>
      <c r="F45" s="173">
        <v>637881.58000000007</v>
      </c>
      <c r="G45" s="173">
        <v>0</v>
      </c>
      <c r="H45" s="173">
        <v>0</v>
      </c>
      <c r="I45" s="173">
        <v>7218</v>
      </c>
      <c r="J45" s="173">
        <v>63199.329999999994</v>
      </c>
      <c r="K45" s="173">
        <v>21593</v>
      </c>
      <c r="L45" s="173">
        <v>0</v>
      </c>
      <c r="M45" s="173">
        <v>2799.6</v>
      </c>
      <c r="N45" s="173">
        <v>0</v>
      </c>
      <c r="O45" s="173">
        <v>0</v>
      </c>
      <c r="P45" s="173">
        <v>0</v>
      </c>
      <c r="Q45" s="173">
        <v>124735.8</v>
      </c>
    </row>
  </sheetData>
  <autoFilter ref="A3:Q57" xr:uid="{5B76CA59-B077-430F-AC86-B0EDDB8DE2DF}"/>
  <mergeCells count="9">
    <mergeCell ref="A1:Q1"/>
    <mergeCell ref="A2:Q2"/>
    <mergeCell ref="A4:A45"/>
    <mergeCell ref="B4:B10"/>
    <mergeCell ref="B11:B17"/>
    <mergeCell ref="B18:B24"/>
    <mergeCell ref="B25:B31"/>
    <mergeCell ref="B32:B38"/>
    <mergeCell ref="B39:B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IOŚ-PIB</vt:lpstr>
      <vt:lpstr>GIOŚ</vt:lpstr>
      <vt:lpstr>PAA</vt:lpstr>
      <vt:lpstr>PIG-PIB</vt:lpstr>
      <vt:lpstr>CAdZ</vt:lpstr>
      <vt:lpstr>GDOŚ</vt:lpstr>
      <vt:lpstr>BNL</vt:lpstr>
      <vt:lpstr>IBL</vt:lpstr>
      <vt:lpstr>Szkoły leśne</vt:lpstr>
      <vt:lpstr>NFOŚiGW</vt:lpstr>
      <vt:lpstr>WFOŚiGW</vt:lpstr>
      <vt:lpstr>PN</vt:lpstr>
      <vt:lpstr>IETU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Iżewska Daria</dc:creator>
  <cp:lastModifiedBy>Iżewska Daria</cp:lastModifiedBy>
  <dcterms:created xsi:type="dcterms:W3CDTF">2025-11-28T10:13:05Z</dcterms:created>
  <dcterms:modified xsi:type="dcterms:W3CDTF">2026-02-02T11:59:05Z</dcterms:modified>
</cp:coreProperties>
</file>